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Реализация ОП\На отправку\"/>
    </mc:Choice>
  </mc:AlternateContent>
  <bookViews>
    <workbookView xWindow="0" yWindow="0" windowWidth="19200" windowHeight="11595" activeTab="3"/>
  </bookViews>
  <sheets>
    <sheet name="Оленекская СОШ" sheetId="1" r:id="rId1"/>
    <sheet name="Харыялахская СОШ" sheetId="2" r:id="rId2"/>
    <sheet name="Жилиндинская СОШ" sheetId="3" r:id="rId3"/>
    <sheet name="Эйикская СОШ" sheetId="4" r:id="rId4"/>
  </sheets>
  <calcPr calcId="152511"/>
</workbook>
</file>

<file path=xl/calcChain.xml><?xml version="1.0" encoding="utf-8"?>
<calcChain xmlns="http://schemas.openxmlformats.org/spreadsheetml/2006/main">
  <c r="P10" i="1" l="1"/>
  <c r="P9" i="1"/>
  <c r="P8" i="1"/>
  <c r="P7" i="1"/>
  <c r="O6" i="1"/>
  <c r="P6" i="1" s="1"/>
  <c r="N6" i="1"/>
  <c r="M6" i="1"/>
  <c r="CY6" i="4" l="1"/>
  <c r="CZ6" i="4" s="1"/>
  <c r="CX6" i="4"/>
  <c r="CW6" i="4"/>
  <c r="CU6" i="4"/>
  <c r="CT6" i="4"/>
  <c r="CV6" i="4" s="1"/>
  <c r="CS6" i="4"/>
  <c r="CR6" i="4"/>
  <c r="CM6" i="4"/>
  <c r="CL6" i="4"/>
  <c r="CK6" i="4"/>
  <c r="CE6" i="4"/>
  <c r="CD6" i="4"/>
  <c r="CC6" i="4"/>
  <c r="CA6" i="4"/>
  <c r="BZ6" i="4"/>
  <c r="BY6" i="4"/>
  <c r="BW6" i="4"/>
  <c r="BV6" i="4"/>
  <c r="BU6" i="4"/>
  <c r="BS6" i="4"/>
  <c r="BR6" i="4"/>
  <c r="BQ6" i="4"/>
  <c r="BO6" i="4"/>
  <c r="BN6" i="4"/>
  <c r="BM6" i="4"/>
  <c r="BK6" i="4"/>
  <c r="BJ6" i="4"/>
  <c r="BI6" i="4"/>
  <c r="BG6" i="4"/>
  <c r="BF6" i="4"/>
  <c r="BE6" i="4"/>
  <c r="BC6" i="4"/>
  <c r="BB6" i="4"/>
  <c r="BA6" i="4"/>
  <c r="AY6" i="4"/>
  <c r="AX6" i="4"/>
  <c r="AW6" i="4"/>
  <c r="AU6" i="4"/>
  <c r="AT6" i="4"/>
  <c r="AS6" i="4"/>
  <c r="AQ6" i="4"/>
  <c r="AP6" i="4"/>
  <c r="AO6" i="4"/>
  <c r="AM6" i="4"/>
  <c r="AL6" i="4"/>
  <c r="AK6" i="4"/>
  <c r="AI6" i="4"/>
  <c r="AH6" i="4"/>
  <c r="AG6" i="4"/>
  <c r="AE6" i="4"/>
  <c r="AD6" i="4"/>
  <c r="AC6" i="4"/>
  <c r="AA6" i="4"/>
  <c r="Z6" i="4"/>
  <c r="Y6" i="4"/>
  <c r="W6" i="4"/>
  <c r="V6" i="4"/>
  <c r="U6" i="4"/>
  <c r="S6" i="4"/>
  <c r="R6" i="4"/>
  <c r="Q6" i="4"/>
  <c r="O6" i="4"/>
  <c r="N6" i="4"/>
  <c r="M6" i="4"/>
  <c r="K6" i="4"/>
  <c r="J6" i="4"/>
  <c r="I6" i="4"/>
  <c r="G6" i="4"/>
  <c r="E6" i="4"/>
  <c r="F6" i="4"/>
  <c r="CZ11" i="4"/>
  <c r="CZ10" i="4"/>
  <c r="CZ9" i="4"/>
  <c r="CZ8" i="4"/>
  <c r="CZ7" i="4"/>
  <c r="CV11" i="4"/>
  <c r="CV10" i="4"/>
  <c r="CV9" i="4"/>
  <c r="CV8" i="4"/>
  <c r="CV7" i="4"/>
  <c r="CR11" i="4"/>
  <c r="CR10" i="4"/>
  <c r="CR9" i="4"/>
  <c r="CR8" i="4"/>
  <c r="CR7" i="4"/>
  <c r="CN11" i="4"/>
  <c r="CN10" i="4"/>
  <c r="CN9" i="4"/>
  <c r="CN8" i="4"/>
  <c r="CN7" i="4"/>
  <c r="CN6" i="4"/>
  <c r="AB11" i="4"/>
  <c r="AB10" i="4"/>
  <c r="AB9" i="4"/>
  <c r="AB8" i="4"/>
  <c r="AB7" i="4"/>
  <c r="CQ6" i="3"/>
  <c r="CR6" i="3" s="1"/>
  <c r="CP6" i="3"/>
  <c r="CO6" i="3"/>
  <c r="CM6" i="3"/>
  <c r="CL6" i="3"/>
  <c r="CN6" i="3" s="1"/>
  <c r="CK6" i="3"/>
  <c r="CI6" i="3"/>
  <c r="CH6" i="3"/>
  <c r="CG6" i="3"/>
  <c r="CE6" i="3"/>
  <c r="CD6" i="3"/>
  <c r="CC6" i="3"/>
  <c r="CA6" i="3"/>
  <c r="BZ6" i="3"/>
  <c r="BY6" i="3"/>
  <c r="BW6" i="3"/>
  <c r="BV6" i="3"/>
  <c r="BU6" i="3"/>
  <c r="BS6" i="3"/>
  <c r="BR6" i="3"/>
  <c r="BQ6" i="3"/>
  <c r="BO6" i="3"/>
  <c r="BN6" i="3"/>
  <c r="BM6" i="3"/>
  <c r="BK6" i="3"/>
  <c r="BJ6" i="3"/>
  <c r="BI6" i="3"/>
  <c r="BG6" i="3"/>
  <c r="BF6" i="3"/>
  <c r="BE6" i="3"/>
  <c r="BC6" i="3"/>
  <c r="BB6" i="3"/>
  <c r="BA6" i="3"/>
  <c r="AY6" i="3"/>
  <c r="AX6" i="3"/>
  <c r="AW6" i="3"/>
  <c r="AU6" i="3"/>
  <c r="AT6" i="3"/>
  <c r="AS6" i="3"/>
  <c r="AQ6" i="3"/>
  <c r="AP6" i="3"/>
  <c r="AO6" i="3"/>
  <c r="AM6" i="3"/>
  <c r="AL6" i="3"/>
  <c r="AK6" i="3"/>
  <c r="AI6" i="3"/>
  <c r="AH6" i="3"/>
  <c r="AG6" i="3"/>
  <c r="AE6" i="3"/>
  <c r="AD6" i="3"/>
  <c r="AC6" i="3"/>
  <c r="W6" i="3"/>
  <c r="V6" i="3"/>
  <c r="U6" i="3"/>
  <c r="S6" i="3"/>
  <c r="R6" i="3"/>
  <c r="Q6" i="3"/>
  <c r="O6" i="3"/>
  <c r="N6" i="3"/>
  <c r="M6" i="3"/>
  <c r="K6" i="3"/>
  <c r="J6" i="3"/>
  <c r="I6" i="3"/>
  <c r="G6" i="3"/>
  <c r="F6" i="3"/>
  <c r="E6" i="3"/>
  <c r="CR11" i="3"/>
  <c r="CR10" i="3"/>
  <c r="CR9" i="3"/>
  <c r="CR8" i="3"/>
  <c r="CR7" i="3"/>
  <c r="CN11" i="3"/>
  <c r="CN10" i="3"/>
  <c r="CN9" i="3"/>
  <c r="CN8" i="3"/>
  <c r="CN7" i="3"/>
  <c r="DG6" i="1"/>
  <c r="DF6" i="1"/>
  <c r="DE6" i="1"/>
  <c r="DB6" i="1"/>
  <c r="DA6" i="1"/>
  <c r="CX6" i="1"/>
  <c r="CW6" i="1"/>
  <c r="CU6" i="1"/>
  <c r="CT6" i="1"/>
  <c r="CS6" i="1"/>
  <c r="CQ6" i="1"/>
  <c r="CP6" i="1"/>
  <c r="CO6" i="1"/>
  <c r="CL6" i="1"/>
  <c r="CH6" i="1"/>
  <c r="CG6" i="1"/>
  <c r="CD6" i="1"/>
  <c r="CC6" i="1"/>
  <c r="BY6" i="1"/>
  <c r="BV6" i="1"/>
  <c r="BU6" i="1"/>
  <c r="BR6" i="1"/>
  <c r="BQ6" i="1"/>
  <c r="BN6" i="1"/>
  <c r="BM6" i="1"/>
  <c r="BJ6" i="1"/>
  <c r="BI6" i="1"/>
  <c r="BF6" i="1"/>
  <c r="BE6" i="1"/>
  <c r="BB6" i="1"/>
  <c r="BA6" i="1"/>
  <c r="AX6" i="1"/>
  <c r="AW6" i="1"/>
  <c r="AT6" i="1"/>
  <c r="AS6" i="1"/>
  <c r="AP6" i="1"/>
  <c r="AO6" i="1"/>
  <c r="AL6" i="1"/>
  <c r="AK6" i="1"/>
  <c r="AH6" i="1"/>
  <c r="AG6" i="1"/>
  <c r="AD6" i="1"/>
  <c r="AC6" i="1"/>
  <c r="V6" i="1"/>
  <c r="U6" i="1"/>
  <c r="J6" i="1"/>
  <c r="I6" i="1"/>
  <c r="F6" i="1"/>
  <c r="E6" i="1"/>
  <c r="AB6" i="4" l="1"/>
  <c r="CU6" i="2"/>
  <c r="CT6" i="2"/>
  <c r="CS6" i="2"/>
  <c r="CQ6" i="2"/>
  <c r="CP6" i="2"/>
  <c r="CO6" i="2"/>
  <c r="CM6" i="2"/>
  <c r="CL6" i="2"/>
  <c r="CK6" i="2"/>
  <c r="CI6" i="2"/>
  <c r="CH6" i="2"/>
  <c r="CG6" i="2"/>
  <c r="CE6" i="2"/>
  <c r="CD6" i="2"/>
  <c r="CC6" i="2"/>
  <c r="CA6" i="2"/>
  <c r="BZ6" i="2"/>
  <c r="BY6" i="2"/>
  <c r="BW6" i="2"/>
  <c r="BV6" i="2"/>
  <c r="BU6" i="2"/>
  <c r="BS6" i="2"/>
  <c r="BR6" i="2"/>
  <c r="BQ6" i="2"/>
  <c r="BO6" i="2"/>
  <c r="BN6" i="2"/>
  <c r="BM6" i="2"/>
  <c r="BK6" i="2"/>
  <c r="BJ6" i="2"/>
  <c r="BI6" i="2"/>
  <c r="BG6" i="2"/>
  <c r="BF6" i="2"/>
  <c r="BE6" i="2"/>
  <c r="BC6" i="2"/>
  <c r="BB6" i="2"/>
  <c r="BA6" i="2"/>
  <c r="AY6" i="2"/>
  <c r="AX6" i="2"/>
  <c r="AW6" i="2"/>
  <c r="AU6" i="2"/>
  <c r="AT6" i="2"/>
  <c r="AS6" i="2"/>
  <c r="AQ6" i="2"/>
  <c r="AP6" i="2"/>
  <c r="AO6" i="2"/>
  <c r="AM6" i="2"/>
  <c r="AL6" i="2"/>
  <c r="AK6" i="2"/>
  <c r="AI6" i="2"/>
  <c r="AH6" i="2"/>
  <c r="AG6" i="2"/>
  <c r="AE6" i="2"/>
  <c r="AD6" i="2"/>
  <c r="AC6" i="2"/>
  <c r="W6" i="2"/>
  <c r="V6" i="2"/>
  <c r="U6" i="2"/>
  <c r="S6" i="2"/>
  <c r="R6" i="2"/>
  <c r="Q6" i="2"/>
  <c r="O6" i="2"/>
  <c r="N6" i="2"/>
  <c r="M6" i="2"/>
  <c r="K6" i="2"/>
  <c r="J6" i="2"/>
  <c r="I6" i="2"/>
  <c r="G6" i="2"/>
  <c r="F6" i="2"/>
  <c r="E6" i="2"/>
  <c r="CV11" i="2"/>
  <c r="CV10" i="2"/>
  <c r="CV9" i="2"/>
  <c r="CV8" i="2"/>
  <c r="CV7" i="2"/>
  <c r="CR11" i="2"/>
  <c r="CR10" i="2"/>
  <c r="CR9" i="2"/>
  <c r="CR8" i="2"/>
  <c r="CR7" i="2"/>
  <c r="CN11" i="2"/>
  <c r="CN10" i="2"/>
  <c r="CN9" i="2"/>
  <c r="CN8" i="2"/>
  <c r="CN7" i="2"/>
  <c r="CN6" i="2" l="1"/>
  <c r="CR6" i="2"/>
  <c r="CV6" i="2"/>
  <c r="DC10" i="1"/>
  <c r="DC9" i="1"/>
  <c r="DD9" i="1" s="1"/>
  <c r="DC7" i="1"/>
  <c r="DC8" i="1"/>
  <c r="CY11" i="1"/>
  <c r="CZ11" i="1" s="1"/>
  <c r="CY10" i="1"/>
  <c r="CY8" i="1"/>
  <c r="CZ8" i="1" s="1"/>
  <c r="CY7" i="1"/>
  <c r="CM7" i="1"/>
  <c r="CI8" i="1"/>
  <c r="CI7" i="1"/>
  <c r="CE11" i="1"/>
  <c r="CE9" i="1"/>
  <c r="CE10" i="1"/>
  <c r="CE8" i="1"/>
  <c r="CE7" i="1"/>
  <c r="CA11" i="1"/>
  <c r="CA10" i="1"/>
  <c r="BW11" i="1"/>
  <c r="BW10" i="1"/>
  <c r="BW9" i="1"/>
  <c r="BW8" i="1"/>
  <c r="BW7" i="1"/>
  <c r="BS10" i="1"/>
  <c r="BS9" i="1"/>
  <c r="BS8" i="1"/>
  <c r="BS7" i="1"/>
  <c r="BO10" i="1"/>
  <c r="BO9" i="1"/>
  <c r="BO8" i="1"/>
  <c r="BO7" i="1"/>
  <c r="BK11" i="1"/>
  <c r="BK10" i="1"/>
  <c r="BK9" i="1"/>
  <c r="BK8" i="1"/>
  <c r="BK7" i="1"/>
  <c r="BG11" i="1"/>
  <c r="BG10" i="1"/>
  <c r="BG6" i="1" s="1"/>
  <c r="BC11" i="1"/>
  <c r="BC10" i="1"/>
  <c r="BC9" i="1"/>
  <c r="AY11" i="1"/>
  <c r="AY10" i="1"/>
  <c r="AY9" i="1"/>
  <c r="AY8" i="1"/>
  <c r="AY7" i="1"/>
  <c r="AU11" i="1"/>
  <c r="AU9" i="1"/>
  <c r="AU8" i="1"/>
  <c r="AU10" i="1"/>
  <c r="AQ7" i="1"/>
  <c r="AQ11" i="1"/>
  <c r="AQ10" i="1"/>
  <c r="AQ9" i="1"/>
  <c r="AQ8" i="1"/>
  <c r="AM9" i="1"/>
  <c r="AM10" i="1"/>
  <c r="AM11" i="1"/>
  <c r="AI11" i="1"/>
  <c r="AI9" i="1"/>
  <c r="AI10" i="1"/>
  <c r="AE11" i="1"/>
  <c r="AE10" i="1"/>
  <c r="AE9" i="1"/>
  <c r="AE7" i="1"/>
  <c r="AE8" i="1"/>
  <c r="W11" i="1"/>
  <c r="W10" i="1"/>
  <c r="W9" i="1"/>
  <c r="W8" i="1"/>
  <c r="W7" i="1"/>
  <c r="K11" i="1"/>
  <c r="K10" i="1"/>
  <c r="K9" i="1"/>
  <c r="K8" i="1"/>
  <c r="K7" i="1"/>
  <c r="G11" i="1"/>
  <c r="G10" i="1"/>
  <c r="G9" i="1"/>
  <c r="G8" i="1"/>
  <c r="G7" i="1"/>
  <c r="DH11" i="1"/>
  <c r="DH10" i="1"/>
  <c r="DH9" i="1"/>
  <c r="DH8" i="1"/>
  <c r="DH7" i="1"/>
  <c r="DH6" i="1"/>
  <c r="DD11" i="1"/>
  <c r="DD10" i="1"/>
  <c r="DD8" i="1"/>
  <c r="DD7" i="1"/>
  <c r="CZ10" i="1"/>
  <c r="CZ9" i="1"/>
  <c r="CV11" i="1"/>
  <c r="CV10" i="1"/>
  <c r="CV9" i="1"/>
  <c r="CV8" i="1"/>
  <c r="CV7" i="1"/>
  <c r="CV6" i="1"/>
  <c r="CR11" i="1"/>
  <c r="CR10" i="1"/>
  <c r="CR9" i="1"/>
  <c r="CR8" i="1"/>
  <c r="CR7" i="1"/>
  <c r="CR6" i="1"/>
  <c r="CN11" i="1"/>
  <c r="CN10" i="1"/>
  <c r="CN9" i="1"/>
  <c r="CN8" i="1"/>
  <c r="K6" i="1" l="1"/>
  <c r="AI6" i="1"/>
  <c r="AM6" i="1"/>
  <c r="AY6" i="1"/>
  <c r="BK6" i="1"/>
  <c r="CE6" i="1"/>
  <c r="CZ7" i="1"/>
  <c r="CY6" i="1"/>
  <c r="CZ6" i="1" s="1"/>
  <c r="G6" i="1"/>
  <c r="W6" i="1"/>
  <c r="AE6" i="1"/>
  <c r="AQ6" i="1"/>
  <c r="AU6" i="1"/>
  <c r="BC6" i="1"/>
  <c r="BD6" i="1" s="1"/>
  <c r="BO6" i="1"/>
  <c r="BS6" i="1"/>
  <c r="BW6" i="1"/>
  <c r="CI6" i="1"/>
  <c r="CN7" i="1"/>
  <c r="CM6" i="1"/>
  <c r="CN6" i="1" s="1"/>
  <c r="DC6" i="1"/>
  <c r="DD6" i="1" s="1"/>
  <c r="CJ11" i="4"/>
  <c r="CF11" i="4"/>
  <c r="CB11" i="4"/>
  <c r="BX11" i="4"/>
  <c r="BT11" i="4"/>
  <c r="BP11" i="4"/>
  <c r="BL11" i="4"/>
  <c r="BH11" i="4"/>
  <c r="BD11" i="4"/>
  <c r="AZ11" i="4"/>
  <c r="AV11" i="4"/>
  <c r="AR11" i="4"/>
  <c r="AN11" i="4"/>
  <c r="AJ11" i="4"/>
  <c r="AF11" i="4"/>
  <c r="X11" i="4"/>
  <c r="T11" i="4"/>
  <c r="P11" i="4"/>
  <c r="L11" i="4"/>
  <c r="H11" i="4"/>
  <c r="CJ10" i="4"/>
  <c r="CF10" i="4"/>
  <c r="CB10" i="4"/>
  <c r="BX10" i="4"/>
  <c r="BT10" i="4"/>
  <c r="BP10" i="4"/>
  <c r="BL10" i="4"/>
  <c r="BH10" i="4"/>
  <c r="BD10" i="4"/>
  <c r="AZ10" i="4"/>
  <c r="AV10" i="4"/>
  <c r="AR10" i="4"/>
  <c r="AN10" i="4"/>
  <c r="AJ10" i="4"/>
  <c r="AF10" i="4"/>
  <c r="X10" i="4"/>
  <c r="T10" i="4"/>
  <c r="P10" i="4"/>
  <c r="L10" i="4"/>
  <c r="H10" i="4"/>
  <c r="CJ9" i="4"/>
  <c r="CF9" i="4"/>
  <c r="CB9" i="4"/>
  <c r="BX9" i="4"/>
  <c r="BT9" i="4"/>
  <c r="BP9" i="4"/>
  <c r="BL9" i="4"/>
  <c r="BH9" i="4"/>
  <c r="BD9" i="4"/>
  <c r="AZ9" i="4"/>
  <c r="AV9" i="4"/>
  <c r="AR9" i="4"/>
  <c r="AN9" i="4"/>
  <c r="AJ9" i="4"/>
  <c r="AF9" i="4"/>
  <c r="X9" i="4"/>
  <c r="T9" i="4"/>
  <c r="P9" i="4"/>
  <c r="L9" i="4"/>
  <c r="H9" i="4"/>
  <c r="CJ8" i="4"/>
  <c r="CF8" i="4"/>
  <c r="CB8" i="4"/>
  <c r="BX8" i="4"/>
  <c r="BT8" i="4"/>
  <c r="BP8" i="4"/>
  <c r="BL8" i="4"/>
  <c r="BH8" i="4"/>
  <c r="BD8" i="4"/>
  <c r="AZ8" i="4"/>
  <c r="AV8" i="4"/>
  <c r="AR8" i="4"/>
  <c r="AN8" i="4"/>
  <c r="AJ8" i="4"/>
  <c r="AF8" i="4"/>
  <c r="X8" i="4"/>
  <c r="T8" i="4"/>
  <c r="P8" i="4"/>
  <c r="L8" i="4"/>
  <c r="H8" i="4"/>
  <c r="CJ7" i="4"/>
  <c r="CF7" i="4"/>
  <c r="CB7" i="4"/>
  <c r="BX7" i="4"/>
  <c r="BT7" i="4"/>
  <c r="BP7" i="4"/>
  <c r="BL7" i="4"/>
  <c r="BH7" i="4"/>
  <c r="BD7" i="4"/>
  <c r="AZ7" i="4"/>
  <c r="AV7" i="4"/>
  <c r="AR7" i="4"/>
  <c r="AN7" i="4"/>
  <c r="AJ7" i="4"/>
  <c r="AF7" i="4"/>
  <c r="X7" i="4"/>
  <c r="T7" i="4"/>
  <c r="P7" i="4"/>
  <c r="L7" i="4"/>
  <c r="H7" i="4"/>
  <c r="H6" i="4" s="1"/>
  <c r="CJ6" i="4"/>
  <c r="CF6" i="4"/>
  <c r="CB6" i="4"/>
  <c r="BX6" i="4"/>
  <c r="BT6" i="4"/>
  <c r="BP6" i="4"/>
  <c r="BL6" i="4"/>
  <c r="BH6" i="4"/>
  <c r="BD6" i="4"/>
  <c r="AZ6" i="4"/>
  <c r="AV6" i="4"/>
  <c r="AR6" i="4"/>
  <c r="AN6" i="4"/>
  <c r="AJ6" i="4"/>
  <c r="AF6" i="4"/>
  <c r="X6" i="4"/>
  <c r="T6" i="4"/>
  <c r="P6" i="4"/>
  <c r="L6" i="4"/>
  <c r="CJ11" i="3"/>
  <c r="CF11" i="3"/>
  <c r="CB11" i="3"/>
  <c r="BX11" i="3"/>
  <c r="BT11" i="3"/>
  <c r="BP11" i="3"/>
  <c r="BL11" i="3"/>
  <c r="BH11" i="3"/>
  <c r="BD11" i="3"/>
  <c r="AZ11" i="3"/>
  <c r="AV11" i="3"/>
  <c r="AR11" i="3"/>
  <c r="AN11" i="3"/>
  <c r="AJ11" i="3"/>
  <c r="AF11" i="3"/>
  <c r="AB11" i="3"/>
  <c r="X11" i="3"/>
  <c r="T11" i="3"/>
  <c r="P11" i="3"/>
  <c r="L11" i="3"/>
  <c r="H11" i="3"/>
  <c r="CJ10" i="3"/>
  <c r="CF10" i="3"/>
  <c r="CB10" i="3"/>
  <c r="BX10" i="3"/>
  <c r="BT10" i="3"/>
  <c r="BP10" i="3"/>
  <c r="BL10" i="3"/>
  <c r="BH10" i="3"/>
  <c r="BD10" i="3"/>
  <c r="AZ10" i="3"/>
  <c r="AV10" i="3"/>
  <c r="AR10" i="3"/>
  <c r="AN10" i="3"/>
  <c r="AJ10" i="3"/>
  <c r="AF10" i="3"/>
  <c r="AB10" i="3"/>
  <c r="X10" i="3"/>
  <c r="T10" i="3"/>
  <c r="P10" i="3"/>
  <c r="L10" i="3"/>
  <c r="H10" i="3"/>
  <c r="CJ9" i="3"/>
  <c r="CF9" i="3"/>
  <c r="CB9" i="3"/>
  <c r="BX9" i="3"/>
  <c r="BT9" i="3"/>
  <c r="BP9" i="3"/>
  <c r="BL9" i="3"/>
  <c r="BH9" i="3"/>
  <c r="BD9" i="3"/>
  <c r="AZ9" i="3"/>
  <c r="AV9" i="3"/>
  <c r="AR9" i="3"/>
  <c r="AN9" i="3"/>
  <c r="AJ9" i="3"/>
  <c r="AF9" i="3"/>
  <c r="AB9" i="3"/>
  <c r="X9" i="3"/>
  <c r="T9" i="3"/>
  <c r="P9" i="3"/>
  <c r="L9" i="3"/>
  <c r="H9" i="3"/>
  <c r="CJ8" i="3"/>
  <c r="CF8" i="3"/>
  <c r="CB8" i="3"/>
  <c r="BX8" i="3"/>
  <c r="BT8" i="3"/>
  <c r="BP8" i="3"/>
  <c r="BL8" i="3"/>
  <c r="BH8" i="3"/>
  <c r="BD8" i="3"/>
  <c r="AZ8" i="3"/>
  <c r="AV8" i="3"/>
  <c r="AR8" i="3"/>
  <c r="AN8" i="3"/>
  <c r="AJ8" i="3"/>
  <c r="AF8" i="3"/>
  <c r="AB8" i="3"/>
  <c r="X8" i="3"/>
  <c r="T8" i="3"/>
  <c r="P8" i="3"/>
  <c r="L8" i="3"/>
  <c r="H8" i="3"/>
  <c r="CJ7" i="3"/>
  <c r="CF7" i="3"/>
  <c r="CB7" i="3"/>
  <c r="BX7" i="3"/>
  <c r="BT7" i="3"/>
  <c r="BP7" i="3"/>
  <c r="BL7" i="3"/>
  <c r="BH7" i="3"/>
  <c r="BD7" i="3"/>
  <c r="AZ7" i="3"/>
  <c r="AV7" i="3"/>
  <c r="AR7" i="3"/>
  <c r="AN7" i="3"/>
  <c r="AJ7" i="3"/>
  <c r="AF7" i="3"/>
  <c r="AB7" i="3"/>
  <c r="X7" i="3"/>
  <c r="T7" i="3"/>
  <c r="P7" i="3"/>
  <c r="L7" i="3"/>
  <c r="H7" i="3"/>
  <c r="CJ6" i="3"/>
  <c r="CF6" i="3"/>
  <c r="CB6" i="3"/>
  <c r="BX6" i="3"/>
  <c r="BT6" i="3"/>
  <c r="BP6" i="3"/>
  <c r="BL6" i="3"/>
  <c r="BH6" i="3"/>
  <c r="BD6" i="3"/>
  <c r="AZ6" i="3"/>
  <c r="AV6" i="3"/>
  <c r="AR6" i="3"/>
  <c r="AN6" i="3"/>
  <c r="AJ6" i="3"/>
  <c r="AF6" i="3"/>
  <c r="AB6" i="3"/>
  <c r="X6" i="3"/>
  <c r="T6" i="3"/>
  <c r="P6" i="3"/>
  <c r="L6" i="3"/>
  <c r="H6" i="3"/>
  <c r="CJ11" i="2"/>
  <c r="CF11" i="2"/>
  <c r="CB11" i="2"/>
  <c r="BX11" i="2"/>
  <c r="BT11" i="2"/>
  <c r="BP11" i="2"/>
  <c r="BL11" i="2"/>
  <c r="BH11" i="2"/>
  <c r="BD11" i="2"/>
  <c r="AZ11" i="2"/>
  <c r="AV11" i="2"/>
  <c r="AR11" i="2"/>
  <c r="AN11" i="2"/>
  <c r="AJ11" i="2"/>
  <c r="AF11" i="2"/>
  <c r="AB11" i="2"/>
  <c r="X11" i="2"/>
  <c r="T11" i="2"/>
  <c r="P11" i="2"/>
  <c r="L11" i="2"/>
  <c r="H11" i="2"/>
  <c r="CJ10" i="2"/>
  <c r="CF10" i="2"/>
  <c r="CB10" i="2"/>
  <c r="BX10" i="2"/>
  <c r="BT10" i="2"/>
  <c r="BP10" i="2"/>
  <c r="BL10" i="2"/>
  <c r="BH10" i="2"/>
  <c r="BD10" i="2"/>
  <c r="AZ10" i="2"/>
  <c r="AV10" i="2"/>
  <c r="AR10" i="2"/>
  <c r="AN10" i="2"/>
  <c r="AJ10" i="2"/>
  <c r="AF10" i="2"/>
  <c r="AB10" i="2"/>
  <c r="X10" i="2"/>
  <c r="T10" i="2"/>
  <c r="P10" i="2"/>
  <c r="L10" i="2"/>
  <c r="H10" i="2"/>
  <c r="CJ9" i="2"/>
  <c r="CF9" i="2"/>
  <c r="CB9" i="2"/>
  <c r="BX9" i="2"/>
  <c r="BT9" i="2"/>
  <c r="BP9" i="2"/>
  <c r="BL9" i="2"/>
  <c r="BH9" i="2"/>
  <c r="BD9" i="2"/>
  <c r="AZ9" i="2"/>
  <c r="AV9" i="2"/>
  <c r="AR9" i="2"/>
  <c r="AN9" i="2"/>
  <c r="AJ9" i="2"/>
  <c r="AF9" i="2"/>
  <c r="AB9" i="2"/>
  <c r="X9" i="2"/>
  <c r="T9" i="2"/>
  <c r="P9" i="2"/>
  <c r="L9" i="2"/>
  <c r="H9" i="2"/>
  <c r="CJ8" i="2"/>
  <c r="CF8" i="2"/>
  <c r="CB8" i="2"/>
  <c r="BX8" i="2"/>
  <c r="BT8" i="2"/>
  <c r="BP8" i="2"/>
  <c r="BL8" i="2"/>
  <c r="BH8" i="2"/>
  <c r="BD8" i="2"/>
  <c r="AZ8" i="2"/>
  <c r="AV8" i="2"/>
  <c r="AR8" i="2"/>
  <c r="AN8" i="2"/>
  <c r="AJ8" i="2"/>
  <c r="AF8" i="2"/>
  <c r="AB8" i="2"/>
  <c r="X8" i="2"/>
  <c r="T8" i="2"/>
  <c r="P8" i="2"/>
  <c r="L8" i="2"/>
  <c r="H8" i="2"/>
  <c r="CJ7" i="2"/>
  <c r="CF7" i="2"/>
  <c r="CB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CJ6" i="2"/>
  <c r="CF6" i="2"/>
  <c r="CB6" i="2"/>
  <c r="BX6" i="2"/>
  <c r="BT6" i="2"/>
  <c r="BP6" i="2"/>
  <c r="BL6" i="2"/>
  <c r="BH6" i="2"/>
  <c r="BD6" i="2"/>
  <c r="AZ6" i="2"/>
  <c r="AV6" i="2"/>
  <c r="AR6" i="2"/>
  <c r="AN6" i="2"/>
  <c r="AJ6" i="2"/>
  <c r="AF6" i="2"/>
  <c r="AB6" i="2"/>
  <c r="X6" i="2"/>
  <c r="T6" i="2"/>
  <c r="P6" i="2"/>
  <c r="L6" i="2"/>
  <c r="H6" i="2"/>
  <c r="CJ11" i="1"/>
  <c r="CF11" i="1"/>
  <c r="CB11" i="1"/>
  <c r="BX11" i="1"/>
  <c r="BT11" i="1"/>
  <c r="BP11" i="1"/>
  <c r="BL11" i="1"/>
  <c r="BH11" i="1"/>
  <c r="BD11" i="1"/>
  <c r="AZ11" i="1"/>
  <c r="AV11" i="1"/>
  <c r="AR11" i="1"/>
  <c r="AN11" i="1"/>
  <c r="AJ11" i="1"/>
  <c r="AF11" i="1"/>
  <c r="AB11" i="1"/>
  <c r="X11" i="1"/>
  <c r="T11" i="1"/>
  <c r="L11" i="1"/>
  <c r="H11" i="1"/>
  <c r="CJ10" i="1"/>
  <c r="CF10" i="1"/>
  <c r="CB10" i="1"/>
  <c r="BX10" i="1"/>
  <c r="BT10" i="1"/>
  <c r="BP10" i="1"/>
  <c r="BL10" i="1"/>
  <c r="BH10" i="1"/>
  <c r="BD10" i="1"/>
  <c r="AZ10" i="1"/>
  <c r="AV10" i="1"/>
  <c r="AR10" i="1"/>
  <c r="AN10" i="1"/>
  <c r="AJ10" i="1"/>
  <c r="AF10" i="1"/>
  <c r="AB10" i="1"/>
  <c r="X10" i="1"/>
  <c r="T10" i="1"/>
  <c r="L10" i="1"/>
  <c r="H10" i="1"/>
  <c r="CJ9" i="1"/>
  <c r="CF9" i="1"/>
  <c r="CB9" i="1"/>
  <c r="BX9" i="1"/>
  <c r="BT9" i="1"/>
  <c r="BP9" i="1"/>
  <c r="BL9" i="1"/>
  <c r="BH9" i="1"/>
  <c r="BD9" i="1"/>
  <c r="AZ9" i="1"/>
  <c r="AV9" i="1"/>
  <c r="AR9" i="1"/>
  <c r="AN9" i="1"/>
  <c r="AJ9" i="1"/>
  <c r="AF9" i="1"/>
  <c r="AB9" i="1"/>
  <c r="X9" i="1"/>
  <c r="T9" i="1"/>
  <c r="L9" i="1"/>
  <c r="H9" i="1"/>
  <c r="CJ8" i="1"/>
  <c r="CF8" i="1"/>
  <c r="CB8" i="1"/>
  <c r="BX8" i="1"/>
  <c r="BT8" i="1"/>
  <c r="BP8" i="1"/>
  <c r="BL8" i="1"/>
  <c r="BH8" i="1"/>
  <c r="BD8" i="1"/>
  <c r="AZ8" i="1"/>
  <c r="AV8" i="1"/>
  <c r="AR8" i="1"/>
  <c r="AN8" i="1"/>
  <c r="AJ8" i="1"/>
  <c r="AF8" i="1"/>
  <c r="AB8" i="1"/>
  <c r="X8" i="1"/>
  <c r="T8" i="1"/>
  <c r="L8" i="1"/>
  <c r="H8" i="1"/>
  <c r="CJ7" i="1"/>
  <c r="CF7" i="1"/>
  <c r="CB7" i="1"/>
  <c r="BX7" i="1"/>
  <c r="BT7" i="1"/>
  <c r="BP7" i="1"/>
  <c r="BL7" i="1"/>
  <c r="BH7" i="1"/>
  <c r="BD7" i="1"/>
  <c r="AZ7" i="1"/>
  <c r="AV7" i="1"/>
  <c r="AR7" i="1"/>
  <c r="AN7" i="1"/>
  <c r="AJ7" i="1"/>
  <c r="AF7" i="1"/>
  <c r="AB7" i="1"/>
  <c r="X7" i="1"/>
  <c r="T7" i="1"/>
  <c r="L7" i="1"/>
  <c r="H7" i="1"/>
  <c r="H6" i="1"/>
  <c r="BT6" i="1" l="1"/>
  <c r="CJ6" i="1"/>
  <c r="X6" i="1"/>
  <c r="AN6" i="1"/>
  <c r="BL6" i="1"/>
  <c r="AB6" i="1"/>
  <c r="AJ6" i="1"/>
  <c r="AR6" i="1"/>
  <c r="CB6" i="1"/>
  <c r="AZ6" i="1"/>
  <c r="AF6" i="1"/>
  <c r="BH6" i="1"/>
  <c r="BP6" i="1"/>
  <c r="L6" i="1"/>
  <c r="T6" i="1"/>
  <c r="AV6" i="1"/>
  <c r="BX6" i="1"/>
  <c r="CF6" i="1"/>
</calcChain>
</file>

<file path=xl/sharedStrings.xml><?xml version="1.0" encoding="utf-8"?>
<sst xmlns="http://schemas.openxmlformats.org/spreadsheetml/2006/main" count="632" uniqueCount="67">
  <si>
    <t>№</t>
  </si>
  <si>
    <t>Русский  язык</t>
  </si>
  <si>
    <t>Родной язык</t>
  </si>
  <si>
    <t>Родная литература</t>
  </si>
  <si>
    <t>алгебра (математика)</t>
  </si>
  <si>
    <t>геометрия</t>
  </si>
  <si>
    <t>информатика и ИКТ</t>
  </si>
  <si>
    <t>история</t>
  </si>
  <si>
    <t xml:space="preserve">обществознание </t>
  </si>
  <si>
    <t xml:space="preserve">география </t>
  </si>
  <si>
    <t>физика</t>
  </si>
  <si>
    <t>химия</t>
  </si>
  <si>
    <t>биология</t>
  </si>
  <si>
    <t>технология</t>
  </si>
  <si>
    <t>музыка</t>
  </si>
  <si>
    <t>ИЗО</t>
  </si>
  <si>
    <t>ОБЖ</t>
  </si>
  <si>
    <t xml:space="preserve">Физкультура </t>
  </si>
  <si>
    <t>Объем учебных часов</t>
  </si>
  <si>
    <t>% реализации ОП</t>
  </si>
  <si>
    <t>Должно быть реализовано</t>
  </si>
  <si>
    <t>Фактически реализовано</t>
  </si>
  <si>
    <t>Классы</t>
  </si>
  <si>
    <t>Литература</t>
  </si>
  <si>
    <t>Количество классов в параллели</t>
  </si>
  <si>
    <t>Общая численность обучающихся</t>
  </si>
  <si>
    <t>иностранный (английский)язык</t>
  </si>
  <si>
    <t xml:space="preserve">Реализация образовательных программ  основного общего образования </t>
  </si>
  <si>
    <t>второй иностранный язык</t>
  </si>
  <si>
    <t>в неделю по УП</t>
  </si>
  <si>
    <r>
      <t>МБОУ</t>
    </r>
    <r>
      <rPr>
        <b/>
        <sz val="11"/>
        <color rgb="FFFF0000"/>
        <rFont val="Times New Roman"/>
        <family val="1"/>
        <charset val="204"/>
      </rPr>
      <t xml:space="preserve"> "Оленекская СОШ"</t>
    </r>
  </si>
  <si>
    <t>5а, 5б, 5в</t>
  </si>
  <si>
    <t>6а, 6б, 6в</t>
  </si>
  <si>
    <t>7а, 7б</t>
  </si>
  <si>
    <t>8а, 8б, 8в</t>
  </si>
  <si>
    <t>9а,9б</t>
  </si>
  <si>
    <r>
      <t>МБОУ</t>
    </r>
    <r>
      <rPr>
        <b/>
        <sz val="11"/>
        <color rgb="FFFF0000"/>
        <rFont val="Times New Roman"/>
        <family val="1"/>
        <charset val="204"/>
      </rPr>
      <t xml:space="preserve"> "Харыялахская СОШ"</t>
    </r>
  </si>
  <si>
    <r>
      <t>МБОУ</t>
    </r>
    <r>
      <rPr>
        <b/>
        <sz val="11"/>
        <color rgb="FFFF0000"/>
        <rFont val="Times New Roman"/>
        <family val="1"/>
        <charset val="204"/>
      </rPr>
      <t xml:space="preserve"> "Жилиндинская СОШ"</t>
    </r>
  </si>
  <si>
    <r>
      <t>МБОУ</t>
    </r>
    <r>
      <rPr>
        <b/>
        <sz val="11"/>
        <color rgb="FFFF0000"/>
        <rFont val="Times New Roman"/>
        <family val="1"/>
        <charset val="204"/>
      </rPr>
      <t xml:space="preserve"> "Эйикская СОШ"</t>
    </r>
  </si>
  <si>
    <t>5 класс</t>
  </si>
  <si>
    <t>6 класс</t>
  </si>
  <si>
    <t>7 класс</t>
  </si>
  <si>
    <t>8 класс</t>
  </si>
  <si>
    <t>9 класс</t>
  </si>
  <si>
    <r>
      <rPr>
        <b/>
        <sz val="11"/>
        <rFont val="Times New Roman"/>
        <family val="1"/>
        <charset val="204"/>
      </rPr>
      <t>Страноведение</t>
    </r>
    <r>
      <rPr>
        <b/>
        <sz val="8"/>
        <color rgb="FFFF0000"/>
        <rFont val="Times New Roman"/>
        <family val="1"/>
        <charset val="204"/>
      </rPr>
      <t>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</si>
  <si>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Естествознание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</si>
  <si>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Финансовая грамотность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Часть, формируемая участниками ОО (добавить по УП)</t>
    </r>
  </si>
  <si>
    <r>
      <rPr>
        <b/>
        <sz val="12"/>
        <rFont val="Times New Roman"/>
        <family val="1"/>
        <charset val="204"/>
      </rPr>
      <t xml:space="preserve">Информатика и ИКТ      </t>
    </r>
    <r>
      <rPr>
        <b/>
        <sz val="8"/>
        <color rgb="FFFF0000"/>
        <rFont val="Times New Roman"/>
        <family val="1"/>
        <charset val="204"/>
      </rPr>
      <t>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</si>
  <si>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КНРС(Я)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</si>
  <si>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r>
      <rPr>
        <b/>
        <sz val="12"/>
        <rFont val="Times New Roman"/>
        <family val="1"/>
        <charset val="204"/>
      </rPr>
      <t>Якутский язык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</si>
  <si>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 xml:space="preserve">Эвенкийский язык </t>
    </r>
    <r>
      <rPr>
        <b/>
        <sz val="8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</si>
  <si>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r>
      <rPr>
        <b/>
        <sz val="11"/>
        <color theme="1"/>
        <rFont val="Times New Roman"/>
        <family val="1"/>
        <charset val="204"/>
      </rPr>
      <t xml:space="preserve">Эвенкийский язык </t>
    </r>
    <r>
      <rPr>
        <b/>
        <sz val="11"/>
        <color rgb="FFFF0000"/>
        <rFont val="Times New Roman"/>
        <family val="1"/>
        <charset val="204"/>
      </rPr>
      <t>Часть, формируемая участниками ОО (добавить по УП)</t>
    </r>
  </si>
  <si>
    <r>
      <rPr>
        <b/>
        <sz val="11"/>
        <color theme="1"/>
        <rFont val="Times New Roman"/>
        <family val="1"/>
        <charset val="204"/>
      </rPr>
      <t xml:space="preserve">Основы финансовой грамотности </t>
    </r>
    <r>
      <rPr>
        <b/>
        <sz val="11"/>
        <color rgb="FFFF0000"/>
        <rFont val="Times New Roman"/>
        <family val="1"/>
        <charset val="204"/>
      </rPr>
      <t>Часть, формируемая участниками ОО (добавить по УП)</t>
    </r>
  </si>
  <si>
    <r>
      <rPr>
        <b/>
        <sz val="11"/>
        <color theme="1"/>
        <rFont val="Times New Roman"/>
        <family val="1"/>
        <charset val="204"/>
      </rPr>
      <t>Культура народов РС(Я)</t>
    </r>
    <r>
      <rPr>
        <b/>
        <sz val="11"/>
        <color rgb="FFFF0000"/>
        <rFont val="Times New Roman"/>
        <family val="1"/>
        <charset val="204"/>
      </rPr>
      <t>Часть, формируемая участниками ОО (добавить по УП)</t>
    </r>
  </si>
  <si>
    <r>
      <rPr>
        <b/>
        <sz val="11"/>
        <color theme="1"/>
        <rFont val="Times New Roman"/>
        <family val="1"/>
        <charset val="204"/>
      </rPr>
      <t>Якутский язык</t>
    </r>
    <r>
      <rPr>
        <b/>
        <sz val="11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</si>
  <si>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Информатика и ИКТ</t>
    </r>
    <r>
      <rPr>
        <b/>
        <sz val="11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</si>
  <si>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 xml:space="preserve">ОБЖ </t>
    </r>
    <r>
      <rPr>
        <b/>
        <sz val="11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</si>
  <si>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КНРС(Я)</t>
    </r>
    <r>
      <rPr>
        <b/>
        <sz val="11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</si>
  <si>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 xml:space="preserve">Французский язык </t>
    </r>
    <r>
      <rPr>
        <b/>
        <sz val="11"/>
        <color rgb="FFFF0000"/>
        <rFont val="Times New Roman"/>
        <family val="1"/>
        <charset val="204"/>
      </rPr>
      <t>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</si>
  <si>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Биология</t>
    </r>
    <r>
      <rPr>
        <b/>
        <sz val="11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</si>
  <si>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Родная литература</t>
    </r>
    <r>
      <rPr>
        <b/>
        <sz val="11"/>
        <color rgb="FFFF0000"/>
        <rFont val="Times New Roman"/>
        <family val="1"/>
        <charset val="204"/>
      </rPr>
      <t xml:space="preserve">  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</si>
  <si>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Литература</t>
    </r>
    <r>
      <rPr>
        <b/>
        <sz val="11"/>
        <color rgb="FFFF0000"/>
        <rFont val="Times New Roman"/>
        <family val="1"/>
        <charset val="204"/>
      </rPr>
      <t xml:space="preserve">  Часть, формируемая участниками ОО (добавить по УП)</t>
    </r>
  </si>
  <si>
    <r>
      <rPr>
        <b/>
        <sz val="11"/>
        <rFont val="Times New Roman"/>
        <family val="1"/>
        <charset val="204"/>
      </rPr>
      <t>Черчение</t>
    </r>
    <r>
      <rPr>
        <b/>
        <sz val="11"/>
        <color rgb="FFFF0000"/>
        <rFont val="Times New Roman"/>
        <family val="1"/>
        <charset val="204"/>
      </rPr>
      <t xml:space="preserve"> Часть, формируемая участниками ОО (добавить по УП)</t>
    </r>
  </si>
  <si>
    <t>Родной язык (эвенкийский язык)</t>
  </si>
  <si>
    <t xml:space="preserve">Пояснение: Часы нереализованные за счет праздничных(выходных) дней (31 декабря, 23 февраля, 8 марта, 27 апреля, 2, 9, 10 мая) реализованы учителями в полном объеме путем объединения 2-3 тем уроков по мере возможности в один урок. Фактически все часы реализованы учителями в полном объеме.  </t>
  </si>
  <si>
    <t>Пояснение: Часы нереализованные за счет праздничных(выходных) дней (31 декабря, 23 февраля, 8 марта, 27 апреля, 2, 9, 10 мая) реализованы учителями в полном объеме путем объединения 2-3 тем уроков по мере возможности в один урок. Фактически все часы реализованы учителями в полном объеме.  В Харыялахской школе эти праздничные  дни не отмечены как выходные дни, поэтому по некоторым предметам  зафиксировано превышение  часов по факту. По данному замечанию заместитель директора по УР в данное время вводит корректировки в АИС "Сетевой город. Образование"</t>
  </si>
  <si>
    <t>Пояснение: в 1 полугодии текущего учебного года в связи с болезнью учителя английского языка Ильиной А.Н. (диагноз:коронавирусная инфекция) уроки английского языка  заменяла учитель истории и обществознания Степанова М.П..  Она ранее работала учителем английского языка, имеет соответствующий  диплом об образовании, но прошла переподготовку на учителя истории и обществознания. Из - за нагрузки часов  в 1 полугодии Степанова преподала только 1 ч из 3ч по плану.    Во 2 полугодии Ильина нереализованные часы английского языка за 1 полугодие преподала объединив 2-3 тем урока в один урок. Таким образом,  часы уроков английского языка за год реализованы в полном объеме.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</si>
</sst>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9" fillId="0" borderId="0"/>
    <xf numFmtId="0" fontId="10" fillId="0" borderId="0"/>
    <xf numFmtId="0" fontId="9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2" fillId="0" borderId="0"/>
    <xf numFmtId="0" fontId="3" fillId="0" borderId="0"/>
    <xf numFmtId="0" fontId="13" fillId="0" borderId="0"/>
    <xf numFmtId="0" fontId="2" fillId="0" borderId="0"/>
    <xf numFmtId="0" fontId="14" fillId="0" borderId="0"/>
    <xf numFmtId="0" fontId="15" fillId="0" borderId="0"/>
    <xf numFmtId="0" fontId="1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0" fontId="6" fillId="0" borderId="0" xfId="0" applyFont="1"/>
    <xf numFmtId="0" fontId="0" fillId="0" borderId="0" xfId="0" applyFont="1" applyAlignment="1"/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9" fillId="0" borderId="8" xfId="0" applyFont="1" applyFill="1" applyBorder="1"/>
    <xf numFmtId="0" fontId="8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wrapText="1"/>
    </xf>
    <xf numFmtId="0" fontId="19" fillId="0" borderId="18" xfId="0" applyFont="1" applyBorder="1"/>
    <xf numFmtId="0" fontId="19" fillId="0" borderId="12" xfId="0" applyFont="1" applyBorder="1"/>
    <xf numFmtId="0" fontId="17" fillId="0" borderId="16" xfId="0" applyFont="1" applyBorder="1" applyAlignment="1">
      <alignment horizontal="center" vertical="center"/>
    </xf>
    <xf numFmtId="0" fontId="0" fillId="0" borderId="16" xfId="0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8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vertical="top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 vertical="top"/>
    </xf>
    <xf numFmtId="164" fontId="17" fillId="0" borderId="18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2" xfId="0" applyFont="1" applyBorder="1" applyAlignment="1">
      <alignment horizontal="center" vertical="top"/>
    </xf>
    <xf numFmtId="0" fontId="19" fillId="0" borderId="13" xfId="0" applyFont="1" applyBorder="1"/>
    <xf numFmtId="0" fontId="19" fillId="0" borderId="13" xfId="0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 vertical="top"/>
    </xf>
    <xf numFmtId="0" fontId="17" fillId="0" borderId="2" xfId="0" applyFont="1" applyBorder="1" applyAlignment="1">
      <alignment horizontal="center" vertical="center" wrapText="1"/>
    </xf>
    <xf numFmtId="0" fontId="18" fillId="0" borderId="13" xfId="0" applyFont="1" applyBorder="1"/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2" xfId="0" applyFont="1" applyBorder="1"/>
    <xf numFmtId="0" fontId="8" fillId="0" borderId="4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8" xfId="0" applyFont="1" applyBorder="1"/>
    <xf numFmtId="0" fontId="17" fillId="0" borderId="3" xfId="0" applyFont="1" applyBorder="1" applyAlignment="1">
      <alignment horizontal="center" vertical="center" wrapText="1"/>
    </xf>
    <xf numFmtId="0" fontId="18" fillId="0" borderId="9" xfId="0" applyFont="1" applyBorder="1"/>
    <xf numFmtId="0" fontId="18" fillId="0" borderId="14" xfId="0" applyFont="1" applyBorder="1"/>
    <xf numFmtId="0" fontId="20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center" vertical="top" wrapText="1" readingOrder="1"/>
    </xf>
  </cellXfs>
  <cellStyles count="15">
    <cellStyle name="Обычный" xfId="0" builtinId="0"/>
    <cellStyle name="Обычный 2" xfId="1"/>
    <cellStyle name="Обычный 2 2" xfId="3"/>
    <cellStyle name="Обычный 2 2 2" xfId="5"/>
    <cellStyle name="Обычный 2 3" xfId="7"/>
    <cellStyle name="Обычный 3" xfId="2"/>
    <cellStyle name="Обычный 3 2" xfId="4"/>
    <cellStyle name="Обычный 3 2 2" xfId="8"/>
    <cellStyle name="Обычный 3 2 3" xfId="10"/>
    <cellStyle name="Обычный 3 2 4" xfId="13"/>
    <cellStyle name="Обычный 4" xfId="9"/>
    <cellStyle name="Обычный 5" xfId="11"/>
    <cellStyle name="Обычный 6" xfId="12"/>
    <cellStyle name="Процентный 2" xfId="6"/>
    <cellStyle name="Процент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4"/>
  <sheetViews>
    <sheetView workbookViewId="0">
      <pane xSplit="4" ySplit="1" topLeftCell="E2" activePane="bottomRight" state="frozen"/>
      <selection pane="topRight" activeCell="E1" sqref="E1"/>
      <selection pane="bottomLeft" activeCell="A6" sqref="A6"/>
      <selection pane="bottomRight" activeCell="B13" sqref="B13:E24"/>
    </sheetView>
  </sheetViews>
  <sheetFormatPr defaultColWidth="9" defaultRowHeight="15" x14ac:dyDescent="0.25"/>
  <cols>
    <col min="1" max="1" width="5.85546875" style="1" customWidth="1"/>
    <col min="2" max="2" width="20.140625" style="2" customWidth="1"/>
    <col min="3" max="3" width="15.85546875" style="2" customWidth="1"/>
    <col min="4" max="4" width="18" style="1" customWidth="1"/>
    <col min="5" max="15" width="9" style="2"/>
    <col min="16" max="16" width="9.42578125" style="2" bestFit="1" customWidth="1"/>
    <col min="17" max="16384" width="9" style="2"/>
  </cols>
  <sheetData>
    <row r="1" spans="1:112" ht="18.75" x14ac:dyDescent="0.3">
      <c r="A1" s="3"/>
      <c r="B1" s="61" t="s">
        <v>27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112" ht="15.75" thickBot="1" x14ac:dyDescent="0.3">
      <c r="A2" s="4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112" s="5" customFormat="1" ht="29.25" customHeight="1" x14ac:dyDescent="0.25">
      <c r="A3" s="53" t="s">
        <v>0</v>
      </c>
      <c r="B3" s="53" t="s">
        <v>22</v>
      </c>
      <c r="C3" s="44" t="s">
        <v>24</v>
      </c>
      <c r="D3" s="55" t="s">
        <v>25</v>
      </c>
      <c r="E3" s="52" t="s">
        <v>1</v>
      </c>
      <c r="F3" s="50"/>
      <c r="G3" s="50"/>
      <c r="H3" s="51"/>
      <c r="I3" s="52" t="s">
        <v>23</v>
      </c>
      <c r="J3" s="50"/>
      <c r="K3" s="50"/>
      <c r="L3" s="51"/>
      <c r="M3" s="49" t="s">
        <v>63</v>
      </c>
      <c r="N3" s="50"/>
      <c r="O3" s="50"/>
      <c r="P3" s="51"/>
      <c r="Q3" s="52" t="s">
        <v>3</v>
      </c>
      <c r="R3" s="50"/>
      <c r="S3" s="50"/>
      <c r="T3" s="51"/>
      <c r="U3" s="49" t="s">
        <v>26</v>
      </c>
      <c r="V3" s="50"/>
      <c r="W3" s="50"/>
      <c r="X3" s="51"/>
      <c r="Y3" s="49" t="s">
        <v>28</v>
      </c>
      <c r="Z3" s="50"/>
      <c r="AA3" s="50"/>
      <c r="AB3" s="51"/>
      <c r="AC3" s="52" t="s">
        <v>4</v>
      </c>
      <c r="AD3" s="50"/>
      <c r="AE3" s="50"/>
      <c r="AF3" s="51"/>
      <c r="AG3" s="52" t="s">
        <v>5</v>
      </c>
      <c r="AH3" s="50"/>
      <c r="AI3" s="50"/>
      <c r="AJ3" s="51"/>
      <c r="AK3" s="52" t="s">
        <v>6</v>
      </c>
      <c r="AL3" s="50"/>
      <c r="AM3" s="50"/>
      <c r="AN3" s="51"/>
      <c r="AO3" s="52" t="s">
        <v>7</v>
      </c>
      <c r="AP3" s="50"/>
      <c r="AQ3" s="50"/>
      <c r="AR3" s="51"/>
      <c r="AS3" s="52" t="s">
        <v>8</v>
      </c>
      <c r="AT3" s="50"/>
      <c r="AU3" s="50"/>
      <c r="AV3" s="51"/>
      <c r="AW3" s="52" t="s">
        <v>9</v>
      </c>
      <c r="AX3" s="50"/>
      <c r="AY3" s="50"/>
      <c r="AZ3" s="51"/>
      <c r="BA3" s="52" t="s">
        <v>10</v>
      </c>
      <c r="BB3" s="50"/>
      <c r="BC3" s="50"/>
      <c r="BD3" s="51"/>
      <c r="BE3" s="52" t="s">
        <v>11</v>
      </c>
      <c r="BF3" s="50"/>
      <c r="BG3" s="50"/>
      <c r="BH3" s="51"/>
      <c r="BI3" s="52" t="s">
        <v>12</v>
      </c>
      <c r="BJ3" s="50"/>
      <c r="BK3" s="50"/>
      <c r="BL3" s="51"/>
      <c r="BM3" s="52" t="s">
        <v>14</v>
      </c>
      <c r="BN3" s="50"/>
      <c r="BO3" s="50"/>
      <c r="BP3" s="51"/>
      <c r="BQ3" s="52" t="s">
        <v>15</v>
      </c>
      <c r="BR3" s="50"/>
      <c r="BS3" s="50"/>
      <c r="BT3" s="51"/>
      <c r="BU3" s="49" t="s">
        <v>13</v>
      </c>
      <c r="BV3" s="50"/>
      <c r="BW3" s="50"/>
      <c r="BX3" s="51"/>
      <c r="BY3" s="52" t="s">
        <v>16</v>
      </c>
      <c r="BZ3" s="50"/>
      <c r="CA3" s="50"/>
      <c r="CB3" s="51"/>
      <c r="CC3" s="52" t="s">
        <v>17</v>
      </c>
      <c r="CD3" s="50"/>
      <c r="CE3" s="50"/>
      <c r="CF3" s="51"/>
      <c r="CG3" s="58" t="s">
        <v>44</v>
      </c>
      <c r="CH3" s="59"/>
      <c r="CI3" s="59"/>
      <c r="CJ3" s="60"/>
      <c r="CK3" s="58" t="s">
        <v>45</v>
      </c>
      <c r="CL3" s="59"/>
      <c r="CM3" s="59"/>
      <c r="CN3" s="60"/>
      <c r="CO3" s="58" t="s">
        <v>46</v>
      </c>
      <c r="CP3" s="59"/>
      <c r="CQ3" s="59"/>
      <c r="CR3" s="60"/>
      <c r="CS3" s="58" t="s">
        <v>47</v>
      </c>
      <c r="CT3" s="59"/>
      <c r="CU3" s="59"/>
      <c r="CV3" s="60"/>
      <c r="CW3" s="58" t="s">
        <v>48</v>
      </c>
      <c r="CX3" s="59"/>
      <c r="CY3" s="59"/>
      <c r="CZ3" s="60"/>
      <c r="DA3" s="58" t="s">
        <v>49</v>
      </c>
      <c r="DB3" s="59"/>
      <c r="DC3" s="59"/>
      <c r="DD3" s="60"/>
      <c r="DE3" s="58" t="s">
        <v>50</v>
      </c>
      <c r="DF3" s="59"/>
      <c r="DG3" s="59"/>
      <c r="DH3" s="60"/>
    </row>
    <row r="4" spans="1:112" s="5" customFormat="1" ht="15" customHeight="1" x14ac:dyDescent="0.25">
      <c r="A4" s="54"/>
      <c r="B4" s="54"/>
      <c r="C4" s="54"/>
      <c r="D4" s="56"/>
      <c r="E4" s="46" t="s">
        <v>18</v>
      </c>
      <c r="F4" s="47"/>
      <c r="G4" s="48"/>
      <c r="H4" s="44" t="s">
        <v>19</v>
      </c>
      <c r="I4" s="46" t="s">
        <v>18</v>
      </c>
      <c r="J4" s="47"/>
      <c r="K4" s="48"/>
      <c r="L4" s="44" t="s">
        <v>19</v>
      </c>
      <c r="M4" s="46" t="s">
        <v>18</v>
      </c>
      <c r="N4" s="47"/>
      <c r="O4" s="48"/>
      <c r="P4" s="44" t="s">
        <v>19</v>
      </c>
      <c r="Q4" s="46" t="s">
        <v>18</v>
      </c>
      <c r="R4" s="47"/>
      <c r="S4" s="48"/>
      <c r="T4" s="44" t="s">
        <v>19</v>
      </c>
      <c r="U4" s="46" t="s">
        <v>18</v>
      </c>
      <c r="V4" s="47"/>
      <c r="W4" s="48"/>
      <c r="X4" s="44" t="s">
        <v>19</v>
      </c>
      <c r="Y4" s="46" t="s">
        <v>18</v>
      </c>
      <c r="Z4" s="47"/>
      <c r="AA4" s="48"/>
      <c r="AB4" s="44" t="s">
        <v>19</v>
      </c>
      <c r="AC4" s="46" t="s">
        <v>18</v>
      </c>
      <c r="AD4" s="47"/>
      <c r="AE4" s="48"/>
      <c r="AF4" s="44" t="s">
        <v>19</v>
      </c>
      <c r="AG4" s="46" t="s">
        <v>18</v>
      </c>
      <c r="AH4" s="47"/>
      <c r="AI4" s="48"/>
      <c r="AJ4" s="44" t="s">
        <v>19</v>
      </c>
      <c r="AK4" s="46" t="s">
        <v>18</v>
      </c>
      <c r="AL4" s="47"/>
      <c r="AM4" s="48"/>
      <c r="AN4" s="44" t="s">
        <v>19</v>
      </c>
      <c r="AO4" s="46" t="s">
        <v>18</v>
      </c>
      <c r="AP4" s="47"/>
      <c r="AQ4" s="48"/>
      <c r="AR4" s="44" t="s">
        <v>19</v>
      </c>
      <c r="AS4" s="46" t="s">
        <v>18</v>
      </c>
      <c r="AT4" s="47"/>
      <c r="AU4" s="48"/>
      <c r="AV4" s="44" t="s">
        <v>19</v>
      </c>
      <c r="AW4" s="46" t="s">
        <v>18</v>
      </c>
      <c r="AX4" s="47"/>
      <c r="AY4" s="48"/>
      <c r="AZ4" s="44" t="s">
        <v>19</v>
      </c>
      <c r="BA4" s="46" t="s">
        <v>18</v>
      </c>
      <c r="BB4" s="47"/>
      <c r="BC4" s="48"/>
      <c r="BD4" s="44" t="s">
        <v>19</v>
      </c>
      <c r="BE4" s="46" t="s">
        <v>18</v>
      </c>
      <c r="BF4" s="47"/>
      <c r="BG4" s="48"/>
      <c r="BH4" s="44" t="s">
        <v>19</v>
      </c>
      <c r="BI4" s="46" t="s">
        <v>18</v>
      </c>
      <c r="BJ4" s="47"/>
      <c r="BK4" s="48"/>
      <c r="BL4" s="44" t="s">
        <v>19</v>
      </c>
      <c r="BM4" s="46" t="s">
        <v>18</v>
      </c>
      <c r="BN4" s="47"/>
      <c r="BO4" s="48"/>
      <c r="BP4" s="44" t="s">
        <v>19</v>
      </c>
      <c r="BQ4" s="46" t="s">
        <v>18</v>
      </c>
      <c r="BR4" s="47"/>
      <c r="BS4" s="48"/>
      <c r="BT4" s="44" t="s">
        <v>19</v>
      </c>
      <c r="BU4" s="46" t="s">
        <v>18</v>
      </c>
      <c r="BV4" s="47"/>
      <c r="BW4" s="48"/>
      <c r="BX4" s="44" t="s">
        <v>19</v>
      </c>
      <c r="BY4" s="46" t="s">
        <v>18</v>
      </c>
      <c r="BZ4" s="47"/>
      <c r="CA4" s="48"/>
      <c r="CB4" s="44" t="s">
        <v>19</v>
      </c>
      <c r="CC4" s="46" t="s">
        <v>18</v>
      </c>
      <c r="CD4" s="47"/>
      <c r="CE4" s="48"/>
      <c r="CF4" s="44" t="s">
        <v>19</v>
      </c>
      <c r="CG4" s="46" t="s">
        <v>18</v>
      </c>
      <c r="CH4" s="47"/>
      <c r="CI4" s="48"/>
      <c r="CJ4" s="44" t="s">
        <v>19</v>
      </c>
      <c r="CK4" s="46" t="s">
        <v>18</v>
      </c>
      <c r="CL4" s="47"/>
      <c r="CM4" s="48"/>
      <c r="CN4" s="44" t="s">
        <v>19</v>
      </c>
      <c r="CO4" s="46" t="s">
        <v>18</v>
      </c>
      <c r="CP4" s="47"/>
      <c r="CQ4" s="48"/>
      <c r="CR4" s="44" t="s">
        <v>19</v>
      </c>
      <c r="CS4" s="46" t="s">
        <v>18</v>
      </c>
      <c r="CT4" s="47"/>
      <c r="CU4" s="48"/>
      <c r="CV4" s="44" t="s">
        <v>19</v>
      </c>
      <c r="CW4" s="46" t="s">
        <v>18</v>
      </c>
      <c r="CX4" s="47"/>
      <c r="CY4" s="48"/>
      <c r="CZ4" s="44" t="s">
        <v>19</v>
      </c>
      <c r="DA4" s="46" t="s">
        <v>18</v>
      </c>
      <c r="DB4" s="47"/>
      <c r="DC4" s="48"/>
      <c r="DD4" s="44" t="s">
        <v>19</v>
      </c>
      <c r="DE4" s="46" t="s">
        <v>18</v>
      </c>
      <c r="DF4" s="47"/>
      <c r="DG4" s="48"/>
      <c r="DH4" s="44" t="s">
        <v>19</v>
      </c>
    </row>
    <row r="5" spans="1:112" s="5" customFormat="1" ht="73.5" customHeight="1" x14ac:dyDescent="0.25">
      <c r="A5" s="45"/>
      <c r="B5" s="45"/>
      <c r="C5" s="45"/>
      <c r="D5" s="57"/>
      <c r="E5" s="17" t="s">
        <v>29</v>
      </c>
      <c r="F5" s="6" t="s">
        <v>20</v>
      </c>
      <c r="G5" s="7" t="s">
        <v>21</v>
      </c>
      <c r="H5" s="45"/>
      <c r="I5" s="17" t="s">
        <v>29</v>
      </c>
      <c r="J5" s="6" t="s">
        <v>20</v>
      </c>
      <c r="K5" s="7" t="s">
        <v>21</v>
      </c>
      <c r="L5" s="45"/>
      <c r="M5" s="17" t="s">
        <v>29</v>
      </c>
      <c r="N5" s="6" t="s">
        <v>20</v>
      </c>
      <c r="O5" s="7" t="s">
        <v>21</v>
      </c>
      <c r="P5" s="45"/>
      <c r="Q5" s="17" t="s">
        <v>29</v>
      </c>
      <c r="R5" s="6" t="s">
        <v>20</v>
      </c>
      <c r="S5" s="7" t="s">
        <v>21</v>
      </c>
      <c r="T5" s="45"/>
      <c r="U5" s="17" t="s">
        <v>29</v>
      </c>
      <c r="V5" s="6" t="s">
        <v>20</v>
      </c>
      <c r="W5" s="7" t="s">
        <v>21</v>
      </c>
      <c r="X5" s="45"/>
      <c r="Y5" s="17" t="s">
        <v>29</v>
      </c>
      <c r="Z5" s="6" t="s">
        <v>20</v>
      </c>
      <c r="AA5" s="7" t="s">
        <v>21</v>
      </c>
      <c r="AB5" s="45"/>
      <c r="AC5" s="17" t="s">
        <v>29</v>
      </c>
      <c r="AD5" s="6" t="s">
        <v>20</v>
      </c>
      <c r="AE5" s="7" t="s">
        <v>21</v>
      </c>
      <c r="AF5" s="45"/>
      <c r="AG5" s="17" t="s">
        <v>29</v>
      </c>
      <c r="AH5" s="6" t="s">
        <v>20</v>
      </c>
      <c r="AI5" s="7" t="s">
        <v>21</v>
      </c>
      <c r="AJ5" s="45"/>
      <c r="AK5" s="17" t="s">
        <v>29</v>
      </c>
      <c r="AL5" s="6" t="s">
        <v>20</v>
      </c>
      <c r="AM5" s="7" t="s">
        <v>21</v>
      </c>
      <c r="AN5" s="45"/>
      <c r="AO5" s="17" t="s">
        <v>29</v>
      </c>
      <c r="AP5" s="6" t="s">
        <v>20</v>
      </c>
      <c r="AQ5" s="7" t="s">
        <v>21</v>
      </c>
      <c r="AR5" s="45"/>
      <c r="AS5" s="17" t="s">
        <v>29</v>
      </c>
      <c r="AT5" s="6" t="s">
        <v>20</v>
      </c>
      <c r="AU5" s="7" t="s">
        <v>21</v>
      </c>
      <c r="AV5" s="45"/>
      <c r="AW5" s="17" t="s">
        <v>29</v>
      </c>
      <c r="AX5" s="6" t="s">
        <v>20</v>
      </c>
      <c r="AY5" s="7" t="s">
        <v>21</v>
      </c>
      <c r="AZ5" s="45"/>
      <c r="BA5" s="17" t="s">
        <v>29</v>
      </c>
      <c r="BB5" s="6" t="s">
        <v>20</v>
      </c>
      <c r="BC5" s="7" t="s">
        <v>21</v>
      </c>
      <c r="BD5" s="45"/>
      <c r="BE5" s="17" t="s">
        <v>29</v>
      </c>
      <c r="BF5" s="6" t="s">
        <v>20</v>
      </c>
      <c r="BG5" s="7" t="s">
        <v>21</v>
      </c>
      <c r="BH5" s="45"/>
      <c r="BI5" s="17" t="s">
        <v>29</v>
      </c>
      <c r="BJ5" s="6" t="s">
        <v>20</v>
      </c>
      <c r="BK5" s="7" t="s">
        <v>21</v>
      </c>
      <c r="BL5" s="45"/>
      <c r="BM5" s="17" t="s">
        <v>29</v>
      </c>
      <c r="BN5" s="6" t="s">
        <v>20</v>
      </c>
      <c r="BO5" s="7" t="s">
        <v>21</v>
      </c>
      <c r="BP5" s="45"/>
      <c r="BQ5" s="17" t="s">
        <v>29</v>
      </c>
      <c r="BR5" s="6" t="s">
        <v>20</v>
      </c>
      <c r="BS5" s="7" t="s">
        <v>21</v>
      </c>
      <c r="BT5" s="45"/>
      <c r="BU5" s="17" t="s">
        <v>29</v>
      </c>
      <c r="BV5" s="6" t="s">
        <v>20</v>
      </c>
      <c r="BW5" s="7" t="s">
        <v>21</v>
      </c>
      <c r="BX5" s="45"/>
      <c r="BY5" s="17" t="s">
        <v>29</v>
      </c>
      <c r="BZ5" s="6" t="s">
        <v>20</v>
      </c>
      <c r="CA5" s="7" t="s">
        <v>21</v>
      </c>
      <c r="CB5" s="45"/>
      <c r="CC5" s="17" t="s">
        <v>29</v>
      </c>
      <c r="CD5" s="6" t="s">
        <v>20</v>
      </c>
      <c r="CE5" s="7" t="s">
        <v>21</v>
      </c>
      <c r="CF5" s="45"/>
      <c r="CG5" s="17" t="s">
        <v>29</v>
      </c>
      <c r="CH5" s="6" t="s">
        <v>20</v>
      </c>
      <c r="CI5" s="7" t="s">
        <v>21</v>
      </c>
      <c r="CJ5" s="45"/>
      <c r="CK5" s="17" t="s">
        <v>29</v>
      </c>
      <c r="CL5" s="6" t="s">
        <v>20</v>
      </c>
      <c r="CM5" s="7" t="s">
        <v>21</v>
      </c>
      <c r="CN5" s="45"/>
      <c r="CO5" s="17" t="s">
        <v>29</v>
      </c>
      <c r="CP5" s="6" t="s">
        <v>20</v>
      </c>
      <c r="CQ5" s="7" t="s">
        <v>21</v>
      </c>
      <c r="CR5" s="45"/>
      <c r="CS5" s="17" t="s">
        <v>29</v>
      </c>
      <c r="CT5" s="6" t="s">
        <v>20</v>
      </c>
      <c r="CU5" s="7" t="s">
        <v>21</v>
      </c>
      <c r="CV5" s="45"/>
      <c r="CW5" s="17" t="s">
        <v>29</v>
      </c>
      <c r="CX5" s="6" t="s">
        <v>20</v>
      </c>
      <c r="CY5" s="7" t="s">
        <v>21</v>
      </c>
      <c r="CZ5" s="45"/>
      <c r="DA5" s="17" t="s">
        <v>29</v>
      </c>
      <c r="DB5" s="6" t="s">
        <v>20</v>
      </c>
      <c r="DC5" s="7" t="s">
        <v>21</v>
      </c>
      <c r="DD5" s="45"/>
      <c r="DE5" s="17" t="s">
        <v>29</v>
      </c>
      <c r="DF5" s="6" t="s">
        <v>20</v>
      </c>
      <c r="DG5" s="7" t="s">
        <v>21</v>
      </c>
      <c r="DH5" s="45"/>
    </row>
    <row r="6" spans="1:112" s="5" customFormat="1" ht="42.75" x14ac:dyDescent="0.25">
      <c r="A6" s="8"/>
      <c r="B6" s="15" t="s">
        <v>30</v>
      </c>
      <c r="C6" s="9"/>
      <c r="D6" s="9"/>
      <c r="E6" s="9">
        <f>E7+E8+E9+E10</f>
        <v>50</v>
      </c>
      <c r="F6" s="9">
        <f>F7+F8+F9+F10</f>
        <v>1700</v>
      </c>
      <c r="G6" s="9">
        <f>G7+G8+G9+G10</f>
        <v>1626</v>
      </c>
      <c r="H6" s="10">
        <f t="shared" ref="H6:H11" si="0">G6/F6</f>
        <v>0.95647058823529407</v>
      </c>
      <c r="I6" s="9">
        <f>I7+I8+I9+I10</f>
        <v>28</v>
      </c>
      <c r="J6" s="9">
        <f>J7+J8+J9+J10</f>
        <v>952</v>
      </c>
      <c r="K6" s="9">
        <f>K7+K8+K9+K10</f>
        <v>934</v>
      </c>
      <c r="L6" s="10">
        <f t="shared" ref="L6:L11" si="1">K6/J6</f>
        <v>0.98109243697478987</v>
      </c>
      <c r="M6" s="9">
        <f>M7+M8+M9+M10</f>
        <v>9</v>
      </c>
      <c r="N6" s="9">
        <f>N7+N8+N9+N10</f>
        <v>306</v>
      </c>
      <c r="O6" s="9">
        <f>O7+O8+O9+O10</f>
        <v>305</v>
      </c>
      <c r="P6" s="10">
        <f t="shared" ref="P6:P10" si="2">O6/N6</f>
        <v>0.99673202614379086</v>
      </c>
      <c r="Q6" s="9"/>
      <c r="R6" s="8"/>
      <c r="S6" s="8"/>
      <c r="T6" s="10" t="e">
        <f t="shared" ref="T6:T11" si="3">S6/R6</f>
        <v>#DIV/0!</v>
      </c>
      <c r="U6" s="9">
        <f>U7+U8+U9+U10</f>
        <v>33</v>
      </c>
      <c r="V6" s="9">
        <f>V7+V8+V9+V10</f>
        <v>1122</v>
      </c>
      <c r="W6" s="9">
        <f>W7+W8+W9+W10</f>
        <v>1100</v>
      </c>
      <c r="X6" s="10">
        <f t="shared" ref="X6:X11" si="4">W6/V6</f>
        <v>0.98039215686274506</v>
      </c>
      <c r="Y6" s="11"/>
      <c r="Z6" s="8"/>
      <c r="AA6" s="8"/>
      <c r="AB6" s="10" t="e">
        <f t="shared" ref="AB6:AB11" si="5">AA6/Z6</f>
        <v>#DIV/0!</v>
      </c>
      <c r="AC6" s="9">
        <f>AC7+AC8+AC9+AC10</f>
        <v>48</v>
      </c>
      <c r="AD6" s="9">
        <f>AD7+AD8+AD9+AD10</f>
        <v>1632</v>
      </c>
      <c r="AE6" s="9">
        <f>AE7+AE8+AE9+AE10</f>
        <v>1591</v>
      </c>
      <c r="AF6" s="10">
        <f t="shared" ref="AF6:AF11" si="6">AE6/AD6</f>
        <v>0.97487745098039214</v>
      </c>
      <c r="AG6" s="9">
        <f>AG7+AG8+AG9+AG10</f>
        <v>10</v>
      </c>
      <c r="AH6" s="9">
        <f>AH7+AH8+AH9+AH10</f>
        <v>340</v>
      </c>
      <c r="AI6" s="9">
        <f>AI7+AI8+AI9+AI10</f>
        <v>335</v>
      </c>
      <c r="AJ6" s="10">
        <f t="shared" ref="AJ6:AJ11" si="7">AI6/AH6</f>
        <v>0.98529411764705888</v>
      </c>
      <c r="AK6" s="9">
        <f>AK7+AK8+AK9+AK10</f>
        <v>5</v>
      </c>
      <c r="AL6" s="9">
        <f>AL7+AL8+AL9+AL10</f>
        <v>170</v>
      </c>
      <c r="AM6" s="9">
        <f>AM7+AM8+AM9+AM10</f>
        <v>165</v>
      </c>
      <c r="AN6" s="10">
        <f t="shared" ref="AN6:AN11" si="8">AM6/AL6</f>
        <v>0.97058823529411764</v>
      </c>
      <c r="AO6" s="9">
        <f>AO7+AO8+AO9+AO10</f>
        <v>22</v>
      </c>
      <c r="AP6" s="9">
        <f>AP7+AP8+AP9+AP10</f>
        <v>748</v>
      </c>
      <c r="AQ6" s="9">
        <f>AQ7+AQ8+AQ9+AQ10</f>
        <v>728</v>
      </c>
      <c r="AR6" s="10">
        <f t="shared" ref="AR6:AR11" si="9">AQ6/AP6</f>
        <v>0.9732620320855615</v>
      </c>
      <c r="AS6" s="9">
        <f>AS7+AS8+AS9+AS10</f>
        <v>8</v>
      </c>
      <c r="AT6" s="9">
        <f>AT7+AT8+AT9+AT10</f>
        <v>272</v>
      </c>
      <c r="AU6" s="9">
        <f>AU7+AU8+AU9+AU10</f>
        <v>264</v>
      </c>
      <c r="AV6" s="10">
        <f t="shared" ref="AV6:AV11" si="10">AU6/AT6</f>
        <v>0.97058823529411764</v>
      </c>
      <c r="AW6" s="9">
        <f>AW7+AW8+AW9+AW10</f>
        <v>16</v>
      </c>
      <c r="AX6" s="9">
        <f>AX7+AX8+AX9+AX10</f>
        <v>544</v>
      </c>
      <c r="AY6" s="9">
        <f>AY7+AY8+AY9+AY10</f>
        <v>537</v>
      </c>
      <c r="AZ6" s="10">
        <f t="shared" ref="AZ6:AZ11" si="11">AY6/AX6</f>
        <v>0.98713235294117652</v>
      </c>
      <c r="BA6" s="9">
        <f>BA7+BA8+BA9+BA10</f>
        <v>10</v>
      </c>
      <c r="BB6" s="9">
        <f>BB7+BB8+BB9+BB10</f>
        <v>340</v>
      </c>
      <c r="BC6" s="9">
        <f>BC7+BC8+BC9+BC10</f>
        <v>337</v>
      </c>
      <c r="BD6" s="10">
        <f t="shared" ref="BD6:BD11" si="12">BC6/BB6</f>
        <v>0.99117647058823533</v>
      </c>
      <c r="BE6" s="9">
        <f>BE7+BE8+BE9+BE10</f>
        <v>6</v>
      </c>
      <c r="BF6" s="9">
        <f>BF7+BF8+BF9+BF10</f>
        <v>204</v>
      </c>
      <c r="BG6" s="9">
        <f>BG7+BG8+BG9+BG10</f>
        <v>199</v>
      </c>
      <c r="BH6" s="10">
        <f t="shared" ref="BH6:BH11" si="13">BG6/BF6</f>
        <v>0.97549019607843135</v>
      </c>
      <c r="BI6" s="9">
        <f>BI7+BI8+BI9+BI10</f>
        <v>14</v>
      </c>
      <c r="BJ6" s="9">
        <f>BJ7+BJ8+BJ9+BJ10</f>
        <v>476</v>
      </c>
      <c r="BK6" s="9">
        <f>BK7+BK8+BK9+BK10</f>
        <v>462</v>
      </c>
      <c r="BL6" s="10">
        <f t="shared" ref="BL6:BL11" si="14">BK6/BJ6</f>
        <v>0.97058823529411764</v>
      </c>
      <c r="BM6" s="9">
        <f>BM7+BM8+BM9+BM10</f>
        <v>11</v>
      </c>
      <c r="BN6" s="9">
        <f>BN7+BN8+BN9+BN10</f>
        <v>374</v>
      </c>
      <c r="BO6" s="9">
        <f>BO7+BO8+BO9+BO10</f>
        <v>373</v>
      </c>
      <c r="BP6" s="10">
        <f t="shared" ref="BP6:BP11" si="15">BO6/BN6</f>
        <v>0.99732620320855614</v>
      </c>
      <c r="BQ6" s="9">
        <f>BQ7+BQ8+BQ9+BQ10</f>
        <v>11</v>
      </c>
      <c r="BR6" s="9">
        <f>BR7+BR8+BR9+BR10</f>
        <v>374</v>
      </c>
      <c r="BS6" s="9">
        <f>BS7+BS8+BS9+BS10</f>
        <v>366</v>
      </c>
      <c r="BT6" s="10">
        <f t="shared" ref="BT6:BT11" si="16">BS6/BR6</f>
        <v>0.97860962566844922</v>
      </c>
      <c r="BU6" s="9">
        <f>BU7+BU8+BU9+BU10</f>
        <v>22</v>
      </c>
      <c r="BV6" s="9">
        <f>BV7+BV8+BV9+BV10</f>
        <v>748</v>
      </c>
      <c r="BW6" s="9">
        <f>BW7+BW8+BW9+BW10</f>
        <v>737</v>
      </c>
      <c r="BX6" s="10">
        <f t="shared" ref="BX6:BX11" si="17">BW6/BV6</f>
        <v>0.98529411764705888</v>
      </c>
      <c r="BY6" s="9">
        <f>BY7+BY8+BY9+BY10</f>
        <v>3</v>
      </c>
      <c r="BZ6" s="9">
        <v>170</v>
      </c>
      <c r="CA6" s="9">
        <v>168</v>
      </c>
      <c r="CB6" s="10">
        <f t="shared" ref="CB6:CB11" si="18">CA6/BZ6</f>
        <v>0.9882352941176471</v>
      </c>
      <c r="CC6" s="9">
        <f>CC7+CC8+CC9+CC10</f>
        <v>33</v>
      </c>
      <c r="CD6" s="9">
        <f>CD7+CD8+CD9+CD10</f>
        <v>1122</v>
      </c>
      <c r="CE6" s="9">
        <f>CE7+CE8+CE9+CE10</f>
        <v>1100</v>
      </c>
      <c r="CF6" s="10">
        <f t="shared" ref="CF6:CF11" si="19">CE6/CD6</f>
        <v>0.98039215686274506</v>
      </c>
      <c r="CG6" s="9">
        <f>CG7+CG8+CG9+CG10</f>
        <v>3</v>
      </c>
      <c r="CH6" s="9">
        <f>CH7+CH8+CH9+CH10</f>
        <v>102</v>
      </c>
      <c r="CI6" s="9">
        <f>CI7+CI8+CI9+CI10</f>
        <v>101</v>
      </c>
      <c r="CJ6" s="10">
        <f t="shared" ref="CJ6:CJ11" si="20">CI6/CH6</f>
        <v>0.99019607843137258</v>
      </c>
      <c r="CK6" s="9">
        <v>3</v>
      </c>
      <c r="CL6" s="9">
        <f>CL7+CL8+CL9+CL10</f>
        <v>102</v>
      </c>
      <c r="CM6" s="9">
        <f>CM7+CM8+CM9+CM10</f>
        <v>101</v>
      </c>
      <c r="CN6" s="10">
        <f t="shared" ref="CN6:CN11" si="21">CM6/CL6</f>
        <v>0.99019607843137258</v>
      </c>
      <c r="CO6" s="9">
        <f>CO7+CO8+CO9+CO10</f>
        <v>4</v>
      </c>
      <c r="CP6" s="9">
        <f>CP7+CP8+CP9+CP10</f>
        <v>136</v>
      </c>
      <c r="CQ6" s="9">
        <f>CQ7+CQ8+CQ9+CQ10</f>
        <v>137</v>
      </c>
      <c r="CR6" s="10">
        <f t="shared" ref="CR6:CR11" si="22">CQ6/CP6</f>
        <v>1.0073529411764706</v>
      </c>
      <c r="CS6" s="9">
        <f>CS7+CS8+CS9+CS10</f>
        <v>1</v>
      </c>
      <c r="CT6" s="9">
        <f>CT7+CT8+CT9+CT10</f>
        <v>34</v>
      </c>
      <c r="CU6" s="9">
        <f>CU7+CU8+CU9+CU10</f>
        <v>32</v>
      </c>
      <c r="CV6" s="10">
        <f t="shared" ref="CV6:CV11" si="23">CU6/CT6</f>
        <v>0.94117647058823528</v>
      </c>
      <c r="CW6" s="9">
        <f>CW7+CW8+CW9+CW10</f>
        <v>11</v>
      </c>
      <c r="CX6" s="9">
        <f>CX7+CX8+CX9+CX10</f>
        <v>374</v>
      </c>
      <c r="CY6" s="9">
        <f>CY7+CY8+CY9+CY10</f>
        <v>371</v>
      </c>
      <c r="CZ6" s="10">
        <f t="shared" ref="CZ6:CZ11" si="24">CY6/CX6</f>
        <v>0.99197860962566842</v>
      </c>
      <c r="DA6" s="9">
        <f>DA7+DA8+DA9+DA10</f>
        <v>11</v>
      </c>
      <c r="DB6" s="9">
        <f>DB7+DB8+DB9+DB10</f>
        <v>374</v>
      </c>
      <c r="DC6" s="9">
        <f>DC7+DC8+DC9+DC10</f>
        <v>366</v>
      </c>
      <c r="DD6" s="10">
        <f t="shared" ref="DD6:DD11" si="25">DC6/DB6</f>
        <v>0.97860962566844922</v>
      </c>
      <c r="DE6" s="9">
        <f>DE7+DE8+DE9+DE10</f>
        <v>1</v>
      </c>
      <c r="DF6" s="9">
        <f>DF7+DF8+DF9+DF10</f>
        <v>34</v>
      </c>
      <c r="DG6" s="9">
        <f>DG7+DG8+DG9+DG10</f>
        <v>31</v>
      </c>
      <c r="DH6" s="10">
        <f t="shared" ref="DH6:DH11" si="26">DG6/DF6</f>
        <v>0.91176470588235292</v>
      </c>
    </row>
    <row r="7" spans="1:112" s="5" customFormat="1" x14ac:dyDescent="0.25">
      <c r="A7" s="12">
        <v>1</v>
      </c>
      <c r="B7" s="16" t="s">
        <v>31</v>
      </c>
      <c r="C7" s="13">
        <v>3</v>
      </c>
      <c r="D7" s="12">
        <v>55</v>
      </c>
      <c r="E7" s="13">
        <v>15</v>
      </c>
      <c r="F7" s="14">
        <v>510</v>
      </c>
      <c r="G7" s="14">
        <f>165+166+166</f>
        <v>497</v>
      </c>
      <c r="H7" s="10">
        <f t="shared" si="0"/>
        <v>0.97450980392156861</v>
      </c>
      <c r="I7" s="13">
        <v>9</v>
      </c>
      <c r="J7" s="14">
        <v>306</v>
      </c>
      <c r="K7" s="14">
        <f>99+99+101</f>
        <v>299</v>
      </c>
      <c r="L7" s="10">
        <f t="shared" si="1"/>
        <v>0.97712418300653592</v>
      </c>
      <c r="M7" s="13">
        <v>4</v>
      </c>
      <c r="N7" s="14">
        <v>136</v>
      </c>
      <c r="O7" s="14">
        <v>135</v>
      </c>
      <c r="P7" s="10">
        <f t="shared" si="2"/>
        <v>0.99264705882352944</v>
      </c>
      <c r="Q7" s="13"/>
      <c r="R7" s="14"/>
      <c r="S7" s="14"/>
      <c r="T7" s="10" t="e">
        <f t="shared" si="3"/>
        <v>#DIV/0!</v>
      </c>
      <c r="U7" s="13">
        <v>9</v>
      </c>
      <c r="V7" s="14">
        <v>306</v>
      </c>
      <c r="W7" s="14">
        <f>101+100+101</f>
        <v>302</v>
      </c>
      <c r="X7" s="10">
        <f t="shared" si="4"/>
        <v>0.98692810457516345</v>
      </c>
      <c r="Y7" s="13"/>
      <c r="Z7" s="14"/>
      <c r="AA7" s="14"/>
      <c r="AB7" s="10" t="e">
        <f t="shared" si="5"/>
        <v>#DIV/0!</v>
      </c>
      <c r="AC7" s="13">
        <v>15</v>
      </c>
      <c r="AD7" s="14">
        <v>510</v>
      </c>
      <c r="AE7" s="14">
        <f>166+166+166</f>
        <v>498</v>
      </c>
      <c r="AF7" s="10">
        <f t="shared" si="6"/>
        <v>0.97647058823529409</v>
      </c>
      <c r="AG7" s="13"/>
      <c r="AH7" s="14"/>
      <c r="AI7" s="14"/>
      <c r="AJ7" s="10" t="e">
        <f t="shared" si="7"/>
        <v>#DIV/0!</v>
      </c>
      <c r="AK7" s="13"/>
      <c r="AL7" s="14"/>
      <c r="AM7" s="14"/>
      <c r="AN7" s="10" t="e">
        <f t="shared" si="8"/>
        <v>#DIV/0!</v>
      </c>
      <c r="AO7" s="13">
        <v>6</v>
      </c>
      <c r="AP7" s="14">
        <v>204</v>
      </c>
      <c r="AQ7" s="14">
        <f>65+65+69</f>
        <v>199</v>
      </c>
      <c r="AR7" s="10">
        <f t="shared" si="9"/>
        <v>0.97549019607843135</v>
      </c>
      <c r="AS7" s="13"/>
      <c r="AT7" s="14"/>
      <c r="AU7" s="14"/>
      <c r="AV7" s="10" t="e">
        <f t="shared" si="10"/>
        <v>#DIV/0!</v>
      </c>
      <c r="AW7" s="13">
        <v>3</v>
      </c>
      <c r="AX7" s="14">
        <v>102</v>
      </c>
      <c r="AY7" s="14">
        <f>32+32+35</f>
        <v>99</v>
      </c>
      <c r="AZ7" s="10">
        <f t="shared" si="11"/>
        <v>0.97058823529411764</v>
      </c>
      <c r="BA7" s="13"/>
      <c r="BB7" s="14"/>
      <c r="BC7" s="14"/>
      <c r="BD7" s="10" t="e">
        <f t="shared" si="12"/>
        <v>#DIV/0!</v>
      </c>
      <c r="BE7" s="13"/>
      <c r="BF7" s="14"/>
      <c r="BG7" s="14"/>
      <c r="BH7" s="10" t="e">
        <f t="shared" si="13"/>
        <v>#DIV/0!</v>
      </c>
      <c r="BI7" s="13">
        <v>3</v>
      </c>
      <c r="BJ7" s="14">
        <v>102</v>
      </c>
      <c r="BK7" s="14">
        <f>32+32+33</f>
        <v>97</v>
      </c>
      <c r="BL7" s="10">
        <f t="shared" si="14"/>
        <v>0.9509803921568627</v>
      </c>
      <c r="BM7" s="13">
        <v>3</v>
      </c>
      <c r="BN7" s="14">
        <v>102</v>
      </c>
      <c r="BO7" s="14">
        <f>35+35+34</f>
        <v>104</v>
      </c>
      <c r="BP7" s="10">
        <f t="shared" si="15"/>
        <v>1.0196078431372548</v>
      </c>
      <c r="BQ7" s="13">
        <v>3</v>
      </c>
      <c r="BR7" s="14">
        <v>102</v>
      </c>
      <c r="BS7" s="14">
        <f>32+35+33</f>
        <v>100</v>
      </c>
      <c r="BT7" s="10">
        <f t="shared" si="16"/>
        <v>0.98039215686274506</v>
      </c>
      <c r="BU7" s="13">
        <v>6</v>
      </c>
      <c r="BV7" s="14">
        <v>204</v>
      </c>
      <c r="BW7" s="14">
        <f>64+66+64</f>
        <v>194</v>
      </c>
      <c r="BX7" s="10">
        <f t="shared" si="17"/>
        <v>0.9509803921568627</v>
      </c>
      <c r="BY7" s="13"/>
      <c r="BZ7" s="14"/>
      <c r="CA7" s="14"/>
      <c r="CB7" s="10" t="e">
        <f t="shared" si="18"/>
        <v>#DIV/0!</v>
      </c>
      <c r="CC7" s="13">
        <v>9</v>
      </c>
      <c r="CD7" s="14">
        <v>306</v>
      </c>
      <c r="CE7" s="14">
        <f>101+98+101</f>
        <v>300</v>
      </c>
      <c r="CF7" s="10">
        <f t="shared" si="19"/>
        <v>0.98039215686274506</v>
      </c>
      <c r="CG7" s="13">
        <v>2</v>
      </c>
      <c r="CH7" s="14">
        <v>68</v>
      </c>
      <c r="CI7" s="14">
        <f>34+35</f>
        <v>69</v>
      </c>
      <c r="CJ7" s="10">
        <f t="shared" si="20"/>
        <v>1.0147058823529411</v>
      </c>
      <c r="CK7" s="13">
        <v>1</v>
      </c>
      <c r="CL7" s="14">
        <v>34</v>
      </c>
      <c r="CM7" s="14">
        <f>35</f>
        <v>35</v>
      </c>
      <c r="CN7" s="10">
        <f t="shared" si="21"/>
        <v>1.0294117647058822</v>
      </c>
      <c r="CO7" s="13">
        <v>2</v>
      </c>
      <c r="CP7" s="14">
        <v>68</v>
      </c>
      <c r="CQ7" s="14">
        <v>69</v>
      </c>
      <c r="CR7" s="10">
        <f t="shared" si="22"/>
        <v>1.0147058823529411</v>
      </c>
      <c r="CS7" s="13">
        <v>1</v>
      </c>
      <c r="CT7" s="14">
        <v>34</v>
      </c>
      <c r="CU7" s="14">
        <v>32</v>
      </c>
      <c r="CV7" s="10">
        <f t="shared" si="23"/>
        <v>0.94117647058823528</v>
      </c>
      <c r="CW7" s="13">
        <v>3</v>
      </c>
      <c r="CX7" s="14">
        <v>102</v>
      </c>
      <c r="CY7" s="14">
        <f>33+35+34</f>
        <v>102</v>
      </c>
      <c r="CZ7" s="10">
        <f t="shared" si="24"/>
        <v>1</v>
      </c>
      <c r="DA7" s="13">
        <v>2</v>
      </c>
      <c r="DB7" s="14">
        <v>68</v>
      </c>
      <c r="DC7" s="14">
        <f>69</f>
        <v>69</v>
      </c>
      <c r="DD7" s="10">
        <f t="shared" si="25"/>
        <v>1.0147058823529411</v>
      </c>
      <c r="DE7" s="13"/>
      <c r="DF7" s="14"/>
      <c r="DG7" s="14"/>
      <c r="DH7" s="10" t="e">
        <f t="shared" si="26"/>
        <v>#DIV/0!</v>
      </c>
    </row>
    <row r="8" spans="1:112" s="5" customFormat="1" x14ac:dyDescent="0.25">
      <c r="A8" s="12">
        <v>2</v>
      </c>
      <c r="B8" s="13" t="s">
        <v>32</v>
      </c>
      <c r="C8" s="13">
        <v>3</v>
      </c>
      <c r="D8" s="12">
        <v>39</v>
      </c>
      <c r="E8" s="13">
        <v>18</v>
      </c>
      <c r="F8" s="14">
        <v>612</v>
      </c>
      <c r="G8" s="14">
        <f>200+166+200</f>
        <v>566</v>
      </c>
      <c r="H8" s="10">
        <f t="shared" si="0"/>
        <v>0.92483660130718959</v>
      </c>
      <c r="I8" s="13">
        <v>9</v>
      </c>
      <c r="J8" s="14">
        <v>306</v>
      </c>
      <c r="K8" s="14">
        <f>98+98+102</f>
        <v>298</v>
      </c>
      <c r="L8" s="10">
        <f t="shared" si="1"/>
        <v>0.97385620915032678</v>
      </c>
      <c r="M8" s="13">
        <v>1</v>
      </c>
      <c r="N8" s="14">
        <v>34</v>
      </c>
      <c r="O8" s="14">
        <v>33</v>
      </c>
      <c r="P8" s="10">
        <f t="shared" si="2"/>
        <v>0.97058823529411764</v>
      </c>
      <c r="Q8" s="13"/>
      <c r="R8" s="14"/>
      <c r="S8" s="14"/>
      <c r="T8" s="10" t="e">
        <f t="shared" si="3"/>
        <v>#DIV/0!</v>
      </c>
      <c r="U8" s="13">
        <v>9</v>
      </c>
      <c r="V8" s="14">
        <v>306</v>
      </c>
      <c r="W8" s="14">
        <f>99+101+98</f>
        <v>298</v>
      </c>
      <c r="X8" s="10">
        <f t="shared" si="4"/>
        <v>0.97385620915032678</v>
      </c>
      <c r="Y8" s="13"/>
      <c r="Z8" s="14"/>
      <c r="AA8" s="14"/>
      <c r="AB8" s="10" t="e">
        <f t="shared" si="5"/>
        <v>#DIV/0!</v>
      </c>
      <c r="AC8" s="13">
        <v>16</v>
      </c>
      <c r="AD8" s="14">
        <v>544</v>
      </c>
      <c r="AE8" s="14">
        <f>166+166+200</f>
        <v>532</v>
      </c>
      <c r="AF8" s="10">
        <f t="shared" si="6"/>
        <v>0.9779411764705882</v>
      </c>
      <c r="AG8" s="13"/>
      <c r="AH8" s="14"/>
      <c r="AI8" s="14"/>
      <c r="AJ8" s="10" t="e">
        <f t="shared" si="7"/>
        <v>#DIV/0!</v>
      </c>
      <c r="AK8" s="13"/>
      <c r="AL8" s="14"/>
      <c r="AM8" s="14"/>
      <c r="AN8" s="10" t="e">
        <f t="shared" si="8"/>
        <v>#DIV/0!</v>
      </c>
      <c r="AO8" s="13">
        <v>6</v>
      </c>
      <c r="AP8" s="14">
        <v>204</v>
      </c>
      <c r="AQ8" s="14">
        <f>66+64+66</f>
        <v>196</v>
      </c>
      <c r="AR8" s="10">
        <f t="shared" si="9"/>
        <v>0.96078431372549022</v>
      </c>
      <c r="AS8" s="13">
        <v>3</v>
      </c>
      <c r="AT8" s="14">
        <v>102</v>
      </c>
      <c r="AU8" s="14">
        <f>35+34+32</f>
        <v>101</v>
      </c>
      <c r="AV8" s="10">
        <f t="shared" si="10"/>
        <v>0.99019607843137258</v>
      </c>
      <c r="AW8" s="13">
        <v>3</v>
      </c>
      <c r="AX8" s="14">
        <v>102</v>
      </c>
      <c r="AY8" s="14">
        <f>35+33+35</f>
        <v>103</v>
      </c>
      <c r="AZ8" s="10">
        <f t="shared" si="11"/>
        <v>1.0098039215686274</v>
      </c>
      <c r="BA8" s="13"/>
      <c r="BB8" s="14"/>
      <c r="BC8" s="14"/>
      <c r="BD8" s="10" t="e">
        <f t="shared" si="12"/>
        <v>#DIV/0!</v>
      </c>
      <c r="BE8" s="13"/>
      <c r="BF8" s="14"/>
      <c r="BG8" s="14"/>
      <c r="BH8" s="10" t="e">
        <f t="shared" si="13"/>
        <v>#DIV/0!</v>
      </c>
      <c r="BI8" s="13">
        <v>3</v>
      </c>
      <c r="BJ8" s="14">
        <v>102</v>
      </c>
      <c r="BK8" s="14">
        <f>33+33+31</f>
        <v>97</v>
      </c>
      <c r="BL8" s="10">
        <f t="shared" si="14"/>
        <v>0.9509803921568627</v>
      </c>
      <c r="BM8" s="13">
        <v>3</v>
      </c>
      <c r="BN8" s="14">
        <v>102</v>
      </c>
      <c r="BO8" s="14">
        <f>35+35+32</f>
        <v>102</v>
      </c>
      <c r="BP8" s="10">
        <f t="shared" si="15"/>
        <v>1</v>
      </c>
      <c r="BQ8" s="13">
        <v>3</v>
      </c>
      <c r="BR8" s="14">
        <v>102</v>
      </c>
      <c r="BS8" s="14">
        <f>33+34+35</f>
        <v>102</v>
      </c>
      <c r="BT8" s="10">
        <f t="shared" si="16"/>
        <v>1</v>
      </c>
      <c r="BU8" s="13">
        <v>6</v>
      </c>
      <c r="BV8" s="14">
        <v>204</v>
      </c>
      <c r="BW8" s="14">
        <f>68+62+69</f>
        <v>199</v>
      </c>
      <c r="BX8" s="10">
        <f t="shared" si="17"/>
        <v>0.97549019607843135</v>
      </c>
      <c r="BY8" s="13"/>
      <c r="BZ8" s="14"/>
      <c r="CA8" s="14"/>
      <c r="CB8" s="10" t="e">
        <f t="shared" si="18"/>
        <v>#DIV/0!</v>
      </c>
      <c r="CC8" s="13">
        <v>9</v>
      </c>
      <c r="CD8" s="14">
        <v>306</v>
      </c>
      <c r="CE8" s="14">
        <f>101+101+102</f>
        <v>304</v>
      </c>
      <c r="CF8" s="10">
        <f t="shared" si="19"/>
        <v>0.99346405228758172</v>
      </c>
      <c r="CG8" s="13">
        <v>1</v>
      </c>
      <c r="CH8" s="14">
        <v>34</v>
      </c>
      <c r="CI8" s="14">
        <f>32</f>
        <v>32</v>
      </c>
      <c r="CJ8" s="10">
        <f t="shared" si="20"/>
        <v>0.94117647058823528</v>
      </c>
      <c r="CK8" s="13">
        <v>1</v>
      </c>
      <c r="CL8" s="14">
        <v>34</v>
      </c>
      <c r="CM8" s="14">
        <v>32</v>
      </c>
      <c r="CN8" s="10">
        <f t="shared" si="21"/>
        <v>0.94117647058823528</v>
      </c>
      <c r="CO8" s="13"/>
      <c r="CP8" s="14"/>
      <c r="CQ8" s="14"/>
      <c r="CR8" s="10" t="e">
        <f t="shared" si="22"/>
        <v>#DIV/0!</v>
      </c>
      <c r="CS8" s="13"/>
      <c r="CT8" s="14"/>
      <c r="CU8" s="14"/>
      <c r="CV8" s="10" t="e">
        <f t="shared" si="23"/>
        <v>#DIV/0!</v>
      </c>
      <c r="CW8" s="13">
        <v>3</v>
      </c>
      <c r="CX8" s="14">
        <v>102</v>
      </c>
      <c r="CY8" s="14">
        <f>32+35+32</f>
        <v>99</v>
      </c>
      <c r="CZ8" s="10">
        <f t="shared" si="24"/>
        <v>0.97058823529411764</v>
      </c>
      <c r="DA8" s="13">
        <v>5</v>
      </c>
      <c r="DB8" s="14">
        <v>170</v>
      </c>
      <c r="DC8" s="25">
        <f>32+33+102</f>
        <v>167</v>
      </c>
      <c r="DD8" s="10">
        <f t="shared" si="25"/>
        <v>0.98235294117647054</v>
      </c>
      <c r="DE8" s="13"/>
      <c r="DF8" s="14"/>
      <c r="DG8" s="14"/>
      <c r="DH8" s="10" t="e">
        <f t="shared" si="26"/>
        <v>#DIV/0!</v>
      </c>
    </row>
    <row r="9" spans="1:112" s="5" customFormat="1" x14ac:dyDescent="0.25">
      <c r="A9" s="12">
        <v>3</v>
      </c>
      <c r="B9" s="13" t="s">
        <v>33</v>
      </c>
      <c r="C9" s="13">
        <v>2</v>
      </c>
      <c r="D9" s="12">
        <v>33</v>
      </c>
      <c r="E9" s="13">
        <v>8</v>
      </c>
      <c r="F9" s="14">
        <v>272</v>
      </c>
      <c r="G9" s="25">
        <f>132+135</f>
        <v>267</v>
      </c>
      <c r="H9" s="10">
        <f t="shared" si="0"/>
        <v>0.98161764705882348</v>
      </c>
      <c r="I9" s="13">
        <v>4</v>
      </c>
      <c r="J9" s="14">
        <v>136</v>
      </c>
      <c r="K9" s="14">
        <f>66+69</f>
        <v>135</v>
      </c>
      <c r="L9" s="10">
        <f t="shared" si="1"/>
        <v>0.99264705882352944</v>
      </c>
      <c r="M9" s="13">
        <v>3</v>
      </c>
      <c r="N9" s="14">
        <v>102</v>
      </c>
      <c r="O9" s="14">
        <v>102</v>
      </c>
      <c r="P9" s="10">
        <f t="shared" si="2"/>
        <v>1</v>
      </c>
      <c r="Q9" s="13"/>
      <c r="R9" s="14"/>
      <c r="S9" s="14"/>
      <c r="T9" s="10" t="e">
        <f t="shared" si="3"/>
        <v>#DIV/0!</v>
      </c>
      <c r="U9" s="13">
        <v>6</v>
      </c>
      <c r="V9" s="14">
        <v>204</v>
      </c>
      <c r="W9" s="14">
        <f>98+102</f>
        <v>200</v>
      </c>
      <c r="X9" s="10">
        <f t="shared" si="4"/>
        <v>0.98039215686274506</v>
      </c>
      <c r="Y9" s="13"/>
      <c r="Z9" s="14"/>
      <c r="AA9" s="14"/>
      <c r="AB9" s="10" t="e">
        <f t="shared" si="5"/>
        <v>#DIV/0!</v>
      </c>
      <c r="AC9" s="13">
        <v>7</v>
      </c>
      <c r="AD9" s="14">
        <v>238</v>
      </c>
      <c r="AE9" s="25">
        <f>133+98</f>
        <v>231</v>
      </c>
      <c r="AF9" s="10">
        <f t="shared" si="6"/>
        <v>0.97058823529411764</v>
      </c>
      <c r="AG9" s="13">
        <v>4</v>
      </c>
      <c r="AH9" s="14">
        <v>136</v>
      </c>
      <c r="AI9" s="14">
        <f>67+67</f>
        <v>134</v>
      </c>
      <c r="AJ9" s="10">
        <f t="shared" si="7"/>
        <v>0.98529411764705888</v>
      </c>
      <c r="AK9" s="13">
        <v>2</v>
      </c>
      <c r="AL9" s="14">
        <v>68</v>
      </c>
      <c r="AM9" s="14">
        <f>36+31</f>
        <v>67</v>
      </c>
      <c r="AN9" s="10">
        <f t="shared" si="8"/>
        <v>0.98529411764705888</v>
      </c>
      <c r="AO9" s="13">
        <v>4</v>
      </c>
      <c r="AP9" s="14">
        <v>136</v>
      </c>
      <c r="AQ9" s="14">
        <f>70+67</f>
        <v>137</v>
      </c>
      <c r="AR9" s="10">
        <f t="shared" si="9"/>
        <v>1.0073529411764706</v>
      </c>
      <c r="AS9" s="13">
        <v>2</v>
      </c>
      <c r="AT9" s="14">
        <v>68</v>
      </c>
      <c r="AU9" s="14">
        <f>33+33</f>
        <v>66</v>
      </c>
      <c r="AV9" s="10">
        <f t="shared" si="10"/>
        <v>0.97058823529411764</v>
      </c>
      <c r="AW9" s="13">
        <v>4</v>
      </c>
      <c r="AX9" s="14">
        <v>136</v>
      </c>
      <c r="AY9" s="14">
        <f>66+64</f>
        <v>130</v>
      </c>
      <c r="AZ9" s="10">
        <f t="shared" si="11"/>
        <v>0.95588235294117652</v>
      </c>
      <c r="BA9" s="13">
        <v>4</v>
      </c>
      <c r="BB9" s="14">
        <v>136</v>
      </c>
      <c r="BC9" s="14">
        <f>67+67</f>
        <v>134</v>
      </c>
      <c r="BD9" s="10">
        <f t="shared" si="12"/>
        <v>0.98529411764705888</v>
      </c>
      <c r="BE9" s="13"/>
      <c r="BF9" s="14"/>
      <c r="BG9" s="14"/>
      <c r="BH9" s="10" t="e">
        <f t="shared" si="13"/>
        <v>#DIV/0!</v>
      </c>
      <c r="BI9" s="13">
        <v>2</v>
      </c>
      <c r="BJ9" s="14">
        <v>68</v>
      </c>
      <c r="BK9" s="14">
        <f>34+31</f>
        <v>65</v>
      </c>
      <c r="BL9" s="10">
        <f t="shared" si="14"/>
        <v>0.95588235294117652</v>
      </c>
      <c r="BM9" s="13">
        <v>2</v>
      </c>
      <c r="BN9" s="14">
        <v>68</v>
      </c>
      <c r="BO9" s="14">
        <f>32+35</f>
        <v>67</v>
      </c>
      <c r="BP9" s="10">
        <f t="shared" si="15"/>
        <v>0.98529411764705888</v>
      </c>
      <c r="BQ9" s="13">
        <v>2</v>
      </c>
      <c r="BR9" s="14">
        <v>68</v>
      </c>
      <c r="BS9" s="14">
        <f>32+33</f>
        <v>65</v>
      </c>
      <c r="BT9" s="10">
        <f t="shared" si="16"/>
        <v>0.95588235294117652</v>
      </c>
      <c r="BU9" s="13">
        <v>4</v>
      </c>
      <c r="BV9" s="14">
        <v>136</v>
      </c>
      <c r="BW9" s="14">
        <f>68+68</f>
        <v>136</v>
      </c>
      <c r="BX9" s="10">
        <f t="shared" si="17"/>
        <v>1</v>
      </c>
      <c r="BY9" s="42"/>
      <c r="BZ9" s="43"/>
      <c r="CA9" s="43"/>
      <c r="CB9" s="10" t="e">
        <f t="shared" si="18"/>
        <v>#DIV/0!</v>
      </c>
      <c r="CC9" s="13">
        <v>6</v>
      </c>
      <c r="CD9" s="14">
        <v>204</v>
      </c>
      <c r="CE9" s="14">
        <f>97+101</f>
        <v>198</v>
      </c>
      <c r="CF9" s="10">
        <f t="shared" si="19"/>
        <v>0.97058823529411764</v>
      </c>
      <c r="CG9" s="13"/>
      <c r="CH9" s="14"/>
      <c r="CI9" s="14"/>
      <c r="CJ9" s="10" t="e">
        <f t="shared" si="20"/>
        <v>#DIV/0!</v>
      </c>
      <c r="CK9" s="13"/>
      <c r="CL9" s="14"/>
      <c r="CM9" s="14"/>
      <c r="CN9" s="10" t="e">
        <f t="shared" si="21"/>
        <v>#DIV/0!</v>
      </c>
      <c r="CO9" s="13">
        <v>2</v>
      </c>
      <c r="CP9" s="14">
        <v>68</v>
      </c>
      <c r="CQ9" s="14">
        <v>68</v>
      </c>
      <c r="CR9" s="10">
        <f t="shared" si="22"/>
        <v>1</v>
      </c>
      <c r="CS9" s="13"/>
      <c r="CT9" s="14"/>
      <c r="CU9" s="14"/>
      <c r="CV9" s="10" t="e">
        <f t="shared" si="23"/>
        <v>#DIV/0!</v>
      </c>
      <c r="CW9" s="13">
        <v>2</v>
      </c>
      <c r="CX9" s="14">
        <v>68</v>
      </c>
      <c r="CY9" s="14">
        <v>69</v>
      </c>
      <c r="CZ9" s="10">
        <f t="shared" si="24"/>
        <v>1.0147058823529411</v>
      </c>
      <c r="DA9" s="13">
        <v>1</v>
      </c>
      <c r="DB9" s="14">
        <v>34</v>
      </c>
      <c r="DC9" s="14">
        <f>32</f>
        <v>32</v>
      </c>
      <c r="DD9" s="10">
        <f t="shared" si="25"/>
        <v>0.94117647058823528</v>
      </c>
      <c r="DE9" s="13">
        <v>1</v>
      </c>
      <c r="DF9" s="14">
        <v>34</v>
      </c>
      <c r="DG9" s="14">
        <v>31</v>
      </c>
      <c r="DH9" s="10">
        <f t="shared" si="26"/>
        <v>0.91176470588235292</v>
      </c>
    </row>
    <row r="10" spans="1:112" s="5" customFormat="1" x14ac:dyDescent="0.25">
      <c r="A10" s="12">
        <v>4</v>
      </c>
      <c r="B10" s="13" t="s">
        <v>34</v>
      </c>
      <c r="C10" s="13">
        <v>3</v>
      </c>
      <c r="D10" s="12">
        <v>38</v>
      </c>
      <c r="E10" s="13">
        <v>9</v>
      </c>
      <c r="F10" s="14">
        <v>306</v>
      </c>
      <c r="G10" s="14">
        <f>96+102+98</f>
        <v>296</v>
      </c>
      <c r="H10" s="10">
        <f t="shared" si="0"/>
        <v>0.9673202614379085</v>
      </c>
      <c r="I10" s="13">
        <v>6</v>
      </c>
      <c r="J10" s="14">
        <v>204</v>
      </c>
      <c r="K10" s="14">
        <f>69+67+66</f>
        <v>202</v>
      </c>
      <c r="L10" s="10">
        <f t="shared" si="1"/>
        <v>0.99019607843137258</v>
      </c>
      <c r="M10" s="13">
        <v>1</v>
      </c>
      <c r="N10" s="14">
        <v>34</v>
      </c>
      <c r="O10" s="14">
        <v>35</v>
      </c>
      <c r="P10" s="10">
        <f t="shared" si="2"/>
        <v>1.0294117647058822</v>
      </c>
      <c r="Q10" s="13"/>
      <c r="R10" s="14"/>
      <c r="S10" s="14"/>
      <c r="T10" s="10" t="e">
        <f t="shared" si="3"/>
        <v>#DIV/0!</v>
      </c>
      <c r="U10" s="13">
        <v>9</v>
      </c>
      <c r="V10" s="14">
        <v>306</v>
      </c>
      <c r="W10" s="14">
        <f>101+101+98</f>
        <v>300</v>
      </c>
      <c r="X10" s="10">
        <f t="shared" si="4"/>
        <v>0.98039215686274506</v>
      </c>
      <c r="Y10" s="13"/>
      <c r="Z10" s="14"/>
      <c r="AA10" s="14"/>
      <c r="AB10" s="10" t="e">
        <f t="shared" si="5"/>
        <v>#DIV/0!</v>
      </c>
      <c r="AC10" s="13">
        <v>10</v>
      </c>
      <c r="AD10" s="14">
        <v>340</v>
      </c>
      <c r="AE10" s="14">
        <f>133+98+99</f>
        <v>330</v>
      </c>
      <c r="AF10" s="10">
        <f t="shared" si="6"/>
        <v>0.97058823529411764</v>
      </c>
      <c r="AG10" s="13">
        <v>6</v>
      </c>
      <c r="AH10" s="14">
        <v>204</v>
      </c>
      <c r="AI10" s="14">
        <f>67+67+67</f>
        <v>201</v>
      </c>
      <c r="AJ10" s="10">
        <f t="shared" si="7"/>
        <v>0.98529411764705888</v>
      </c>
      <c r="AK10" s="13">
        <v>3</v>
      </c>
      <c r="AL10" s="14">
        <v>102</v>
      </c>
      <c r="AM10" s="14">
        <f>33+32+33</f>
        <v>98</v>
      </c>
      <c r="AN10" s="10">
        <f t="shared" si="8"/>
        <v>0.96078431372549022</v>
      </c>
      <c r="AO10" s="13">
        <v>6</v>
      </c>
      <c r="AP10" s="14">
        <v>204</v>
      </c>
      <c r="AQ10" s="14">
        <f>65+64+67</f>
        <v>196</v>
      </c>
      <c r="AR10" s="10">
        <f t="shared" si="9"/>
        <v>0.96078431372549022</v>
      </c>
      <c r="AS10" s="13">
        <v>3</v>
      </c>
      <c r="AT10" s="14">
        <v>102</v>
      </c>
      <c r="AU10" s="14">
        <f>34+31+32</f>
        <v>97</v>
      </c>
      <c r="AV10" s="10">
        <f t="shared" si="10"/>
        <v>0.9509803921568627</v>
      </c>
      <c r="AW10" s="13">
        <v>6</v>
      </c>
      <c r="AX10" s="14">
        <v>204</v>
      </c>
      <c r="AY10" s="14">
        <f>67+69+69</f>
        <v>205</v>
      </c>
      <c r="AZ10" s="10">
        <f t="shared" si="11"/>
        <v>1.0049019607843137</v>
      </c>
      <c r="BA10" s="13">
        <v>6</v>
      </c>
      <c r="BB10" s="14">
        <v>204</v>
      </c>
      <c r="BC10" s="25">
        <f>70+67+66</f>
        <v>203</v>
      </c>
      <c r="BD10" s="10">
        <f t="shared" si="12"/>
        <v>0.99509803921568629</v>
      </c>
      <c r="BE10" s="13">
        <v>6</v>
      </c>
      <c r="BF10" s="14">
        <v>204</v>
      </c>
      <c r="BG10" s="14">
        <f>66+66+67</f>
        <v>199</v>
      </c>
      <c r="BH10" s="10">
        <f t="shared" si="13"/>
        <v>0.97549019607843135</v>
      </c>
      <c r="BI10" s="13">
        <v>6</v>
      </c>
      <c r="BJ10" s="14">
        <v>204</v>
      </c>
      <c r="BK10" s="14">
        <f>66+69+68</f>
        <v>203</v>
      </c>
      <c r="BL10" s="10">
        <f t="shared" si="14"/>
        <v>0.99509803921568629</v>
      </c>
      <c r="BM10" s="13">
        <v>3</v>
      </c>
      <c r="BN10" s="14">
        <v>102</v>
      </c>
      <c r="BO10" s="14">
        <f>33+34+33</f>
        <v>100</v>
      </c>
      <c r="BP10" s="10">
        <f t="shared" si="15"/>
        <v>0.98039215686274506</v>
      </c>
      <c r="BQ10" s="13">
        <v>3</v>
      </c>
      <c r="BR10" s="14">
        <v>102</v>
      </c>
      <c r="BS10" s="14">
        <f>34+33+32</f>
        <v>99</v>
      </c>
      <c r="BT10" s="10">
        <f t="shared" si="16"/>
        <v>0.97058823529411764</v>
      </c>
      <c r="BU10" s="13">
        <v>6</v>
      </c>
      <c r="BV10" s="14">
        <v>204</v>
      </c>
      <c r="BW10" s="14">
        <f>68+70+70</f>
        <v>208</v>
      </c>
      <c r="BX10" s="10">
        <f t="shared" si="17"/>
        <v>1.0196078431372548</v>
      </c>
      <c r="BY10" s="13">
        <v>3</v>
      </c>
      <c r="BZ10" s="14">
        <v>102</v>
      </c>
      <c r="CA10" s="14">
        <f>34+32+35</f>
        <v>101</v>
      </c>
      <c r="CB10" s="10">
        <f t="shared" si="18"/>
        <v>0.99019607843137258</v>
      </c>
      <c r="CC10" s="13">
        <v>9</v>
      </c>
      <c r="CD10" s="14">
        <v>306</v>
      </c>
      <c r="CE10" s="14">
        <f>98+101+99</f>
        <v>298</v>
      </c>
      <c r="CF10" s="10">
        <f t="shared" si="19"/>
        <v>0.97385620915032678</v>
      </c>
      <c r="CG10" s="13"/>
      <c r="CH10" s="14"/>
      <c r="CI10" s="14"/>
      <c r="CJ10" s="10" t="e">
        <f t="shared" si="20"/>
        <v>#DIV/0!</v>
      </c>
      <c r="CK10" s="33">
        <v>1</v>
      </c>
      <c r="CL10" s="34">
        <v>34</v>
      </c>
      <c r="CM10" s="34">
        <v>34</v>
      </c>
      <c r="CN10" s="10">
        <f t="shared" si="21"/>
        <v>1</v>
      </c>
      <c r="CO10" s="13"/>
      <c r="CP10" s="14"/>
      <c r="CQ10" s="14"/>
      <c r="CR10" s="10" t="e">
        <f t="shared" si="22"/>
        <v>#DIV/0!</v>
      </c>
      <c r="CS10" s="13"/>
      <c r="CT10" s="14"/>
      <c r="CU10" s="14"/>
      <c r="CV10" s="10" t="e">
        <f t="shared" si="23"/>
        <v>#DIV/0!</v>
      </c>
      <c r="CW10" s="13">
        <v>3</v>
      </c>
      <c r="CX10" s="14">
        <v>102</v>
      </c>
      <c r="CY10" s="14">
        <f>35+32+34</f>
        <v>101</v>
      </c>
      <c r="CZ10" s="10">
        <f t="shared" si="24"/>
        <v>0.99019607843137258</v>
      </c>
      <c r="DA10" s="13">
        <v>3</v>
      </c>
      <c r="DB10" s="14">
        <v>102</v>
      </c>
      <c r="DC10" s="14">
        <f>35+32+31</f>
        <v>98</v>
      </c>
      <c r="DD10" s="10">
        <f t="shared" si="25"/>
        <v>0.96078431372549022</v>
      </c>
      <c r="DE10" s="13"/>
      <c r="DF10" s="14"/>
      <c r="DG10" s="14"/>
      <c r="DH10" s="10" t="e">
        <f t="shared" si="26"/>
        <v>#DIV/0!</v>
      </c>
    </row>
    <row r="11" spans="1:112" s="5" customFormat="1" x14ac:dyDescent="0.25">
      <c r="A11" s="12">
        <v>5</v>
      </c>
      <c r="B11" s="13" t="s">
        <v>35</v>
      </c>
      <c r="C11" s="13">
        <v>2</v>
      </c>
      <c r="D11" s="12">
        <v>39</v>
      </c>
      <c r="E11" s="13">
        <v>7</v>
      </c>
      <c r="F11" s="14">
        <v>238</v>
      </c>
      <c r="G11" s="14">
        <f>136+99</f>
        <v>235</v>
      </c>
      <c r="H11" s="10">
        <f t="shared" si="0"/>
        <v>0.98739495798319332</v>
      </c>
      <c r="I11" s="13">
        <v>6</v>
      </c>
      <c r="J11" s="14">
        <v>204</v>
      </c>
      <c r="K11" s="14">
        <f>92+97</f>
        <v>189</v>
      </c>
      <c r="L11" s="10">
        <f t="shared" si="1"/>
        <v>0.92647058823529416</v>
      </c>
      <c r="M11" s="13"/>
      <c r="N11" s="14"/>
      <c r="O11" s="14"/>
      <c r="P11" s="10"/>
      <c r="Q11" s="13"/>
      <c r="R11" s="14"/>
      <c r="S11" s="14"/>
      <c r="T11" s="10" t="e">
        <f t="shared" si="3"/>
        <v>#DIV/0!</v>
      </c>
      <c r="U11" s="13">
        <v>6</v>
      </c>
      <c r="V11" s="14">
        <v>204</v>
      </c>
      <c r="W11" s="14">
        <f>96+96</f>
        <v>192</v>
      </c>
      <c r="X11" s="10">
        <f t="shared" si="4"/>
        <v>0.94117647058823528</v>
      </c>
      <c r="Y11" s="13"/>
      <c r="Z11" s="14"/>
      <c r="AA11" s="14"/>
      <c r="AB11" s="10" t="e">
        <f t="shared" si="5"/>
        <v>#DIV/0!</v>
      </c>
      <c r="AC11" s="13">
        <v>7</v>
      </c>
      <c r="AD11" s="14">
        <v>238</v>
      </c>
      <c r="AE11" s="25">
        <f>128+98</f>
        <v>226</v>
      </c>
      <c r="AF11" s="10">
        <f t="shared" si="6"/>
        <v>0.94957983193277307</v>
      </c>
      <c r="AG11" s="13">
        <v>4</v>
      </c>
      <c r="AH11" s="14">
        <v>136</v>
      </c>
      <c r="AI11" s="14">
        <f>62+62</f>
        <v>124</v>
      </c>
      <c r="AJ11" s="10">
        <f t="shared" si="7"/>
        <v>0.91176470588235292</v>
      </c>
      <c r="AK11" s="13">
        <v>2</v>
      </c>
      <c r="AL11" s="14">
        <v>68</v>
      </c>
      <c r="AM11" s="14">
        <f>30+34</f>
        <v>64</v>
      </c>
      <c r="AN11" s="10">
        <f t="shared" si="8"/>
        <v>0.94117647058823528</v>
      </c>
      <c r="AO11" s="13">
        <v>6</v>
      </c>
      <c r="AP11" s="14">
        <v>204</v>
      </c>
      <c r="AQ11" s="14">
        <f>95+95</f>
        <v>190</v>
      </c>
      <c r="AR11" s="10">
        <f t="shared" si="9"/>
        <v>0.93137254901960786</v>
      </c>
      <c r="AS11" s="13">
        <v>2</v>
      </c>
      <c r="AT11" s="14">
        <v>68</v>
      </c>
      <c r="AU11" s="25">
        <f>34+31</f>
        <v>65</v>
      </c>
      <c r="AV11" s="10">
        <f t="shared" si="10"/>
        <v>0.95588235294117652</v>
      </c>
      <c r="AW11" s="13">
        <v>4</v>
      </c>
      <c r="AX11" s="14">
        <v>136</v>
      </c>
      <c r="AY11" s="14">
        <f>65+67</f>
        <v>132</v>
      </c>
      <c r="AZ11" s="10">
        <f t="shared" si="11"/>
        <v>0.97058823529411764</v>
      </c>
      <c r="BA11" s="13">
        <v>6</v>
      </c>
      <c r="BB11" s="14">
        <v>204</v>
      </c>
      <c r="BC11" s="14">
        <f>95+98</f>
        <v>193</v>
      </c>
      <c r="BD11" s="10">
        <f t="shared" si="12"/>
        <v>0.94607843137254899</v>
      </c>
      <c r="BE11" s="13">
        <v>4</v>
      </c>
      <c r="BF11" s="14">
        <v>136</v>
      </c>
      <c r="BG11" s="14">
        <f>64+65</f>
        <v>129</v>
      </c>
      <c r="BH11" s="10">
        <f t="shared" si="13"/>
        <v>0.94852941176470584</v>
      </c>
      <c r="BI11" s="13">
        <v>4</v>
      </c>
      <c r="BJ11" s="14">
        <v>136</v>
      </c>
      <c r="BK11" s="25">
        <f>64+64</f>
        <v>128</v>
      </c>
      <c r="BL11" s="10">
        <f t="shared" si="14"/>
        <v>0.94117647058823528</v>
      </c>
      <c r="BM11" s="13"/>
      <c r="BN11" s="14"/>
      <c r="BO11" s="14"/>
      <c r="BP11" s="10" t="e">
        <f t="shared" si="15"/>
        <v>#DIV/0!</v>
      </c>
      <c r="BQ11" s="13"/>
      <c r="BR11" s="14"/>
      <c r="BS11" s="14"/>
      <c r="BT11" s="10" t="e">
        <f t="shared" si="16"/>
        <v>#DIV/0!</v>
      </c>
      <c r="BU11" s="13">
        <v>2</v>
      </c>
      <c r="BV11" s="14">
        <v>68</v>
      </c>
      <c r="BW11" s="14">
        <f>34+31</f>
        <v>65</v>
      </c>
      <c r="BX11" s="10">
        <f t="shared" si="17"/>
        <v>0.95588235294117652</v>
      </c>
      <c r="BY11" s="13">
        <v>2</v>
      </c>
      <c r="BZ11" s="14">
        <v>68</v>
      </c>
      <c r="CA11" s="14">
        <f>34+33</f>
        <v>67</v>
      </c>
      <c r="CB11" s="10">
        <f t="shared" si="18"/>
        <v>0.98529411764705888</v>
      </c>
      <c r="CC11" s="13">
        <v>6</v>
      </c>
      <c r="CD11" s="14">
        <v>204</v>
      </c>
      <c r="CE11" s="14">
        <f>96+96</f>
        <v>192</v>
      </c>
      <c r="CF11" s="10">
        <f t="shared" si="19"/>
        <v>0.94117647058823528</v>
      </c>
      <c r="CG11" s="13"/>
      <c r="CH11" s="14"/>
      <c r="CI11" s="14"/>
      <c r="CJ11" s="10" t="e">
        <f t="shared" si="20"/>
        <v>#DIV/0!</v>
      </c>
      <c r="CK11" s="13"/>
      <c r="CL11" s="14"/>
      <c r="CM11" s="14"/>
      <c r="CN11" s="10" t="e">
        <f t="shared" si="21"/>
        <v>#DIV/0!</v>
      </c>
      <c r="CO11" s="13"/>
      <c r="CP11" s="14"/>
      <c r="CQ11" s="14"/>
      <c r="CR11" s="10" t="e">
        <f t="shared" si="22"/>
        <v>#DIV/0!</v>
      </c>
      <c r="CS11" s="13"/>
      <c r="CT11" s="14"/>
      <c r="CU11" s="14"/>
      <c r="CV11" s="10" t="e">
        <f t="shared" si="23"/>
        <v>#DIV/0!</v>
      </c>
      <c r="CW11" s="13">
        <v>2</v>
      </c>
      <c r="CX11" s="14">
        <v>68</v>
      </c>
      <c r="CY11" s="14">
        <f>34+31</f>
        <v>65</v>
      </c>
      <c r="CZ11" s="10">
        <f t="shared" si="24"/>
        <v>0.95588235294117652</v>
      </c>
      <c r="DA11" s="28">
        <v>2</v>
      </c>
      <c r="DB11" s="29">
        <v>68</v>
      </c>
      <c r="DC11" s="29">
        <v>68</v>
      </c>
      <c r="DD11" s="30">
        <f t="shared" si="25"/>
        <v>1</v>
      </c>
      <c r="DE11" s="13"/>
      <c r="DF11" s="14"/>
      <c r="DG11" s="14"/>
      <c r="DH11" s="10" t="e">
        <f t="shared" si="26"/>
        <v>#DIV/0!</v>
      </c>
    </row>
    <row r="13" spans="1:112" ht="15" customHeight="1" x14ac:dyDescent="0.25">
      <c r="B13" s="63" t="s">
        <v>64</v>
      </c>
      <c r="C13" s="63"/>
      <c r="D13" s="63"/>
      <c r="E13" s="63"/>
    </row>
    <row r="14" spans="1:112" x14ac:dyDescent="0.25">
      <c r="B14" s="63"/>
      <c r="C14" s="63"/>
      <c r="D14" s="63"/>
      <c r="E14" s="63"/>
    </row>
    <row r="15" spans="1:112" x14ac:dyDescent="0.25">
      <c r="B15" s="63"/>
      <c r="C15" s="63"/>
      <c r="D15" s="63"/>
      <c r="E15" s="63"/>
    </row>
    <row r="16" spans="1:112" x14ac:dyDescent="0.25">
      <c r="B16" s="63"/>
      <c r="C16" s="63"/>
      <c r="D16" s="63"/>
      <c r="E16" s="63"/>
    </row>
    <row r="17" spans="2:5" x14ac:dyDescent="0.25">
      <c r="B17" s="63"/>
      <c r="C17" s="63"/>
      <c r="D17" s="63"/>
      <c r="E17" s="63"/>
    </row>
    <row r="18" spans="2:5" x14ac:dyDescent="0.25">
      <c r="B18" s="63"/>
      <c r="C18" s="63"/>
      <c r="D18" s="63"/>
      <c r="E18" s="63"/>
    </row>
    <row r="19" spans="2:5" x14ac:dyDescent="0.25">
      <c r="B19" s="63"/>
      <c r="C19" s="63"/>
      <c r="D19" s="63"/>
      <c r="E19" s="63"/>
    </row>
    <row r="20" spans="2:5" x14ac:dyDescent="0.25">
      <c r="B20" s="63"/>
      <c r="C20" s="63"/>
      <c r="D20" s="63"/>
      <c r="E20" s="63"/>
    </row>
    <row r="21" spans="2:5" x14ac:dyDescent="0.25">
      <c r="B21" s="63"/>
      <c r="C21" s="63"/>
      <c r="D21" s="63"/>
      <c r="E21" s="63"/>
    </row>
    <row r="22" spans="2:5" x14ac:dyDescent="0.25">
      <c r="B22" s="63"/>
      <c r="C22" s="63"/>
      <c r="D22" s="63"/>
      <c r="E22" s="63"/>
    </row>
    <row r="23" spans="2:5" x14ac:dyDescent="0.25">
      <c r="B23" s="63"/>
      <c r="C23" s="63"/>
      <c r="D23" s="63"/>
      <c r="E23" s="63"/>
    </row>
    <row r="24" spans="2:5" x14ac:dyDescent="0.25">
      <c r="B24" s="63"/>
      <c r="C24" s="63"/>
      <c r="D24" s="63"/>
      <c r="E24" s="63"/>
    </row>
  </sheetData>
  <mergeCells count="87">
    <mergeCell ref="B13:E24"/>
    <mergeCell ref="DA3:DD3"/>
    <mergeCell ref="DA4:DC4"/>
    <mergeCell ref="DD4:DD5"/>
    <mergeCell ref="DE3:DH3"/>
    <mergeCell ref="DE4:DG4"/>
    <mergeCell ref="DH4:DH5"/>
    <mergeCell ref="CS3:CV3"/>
    <mergeCell ref="CS4:CU4"/>
    <mergeCell ref="CV4:CV5"/>
    <mergeCell ref="CW3:CZ3"/>
    <mergeCell ref="CW4:CY4"/>
    <mergeCell ref="CZ4:CZ5"/>
    <mergeCell ref="CK3:CN3"/>
    <mergeCell ref="CK4:CM4"/>
    <mergeCell ref="CN4:CN5"/>
    <mergeCell ref="CO3:CR3"/>
    <mergeCell ref="CO4:CQ4"/>
    <mergeCell ref="CR4:CR5"/>
    <mergeCell ref="B1:P1"/>
    <mergeCell ref="CG3:CJ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A3:A5"/>
    <mergeCell ref="B3:B5"/>
    <mergeCell ref="C3:C5"/>
    <mergeCell ref="D3:D5"/>
    <mergeCell ref="E3:H3"/>
    <mergeCell ref="BA3:BD3"/>
    <mergeCell ref="BE3:BH3"/>
    <mergeCell ref="BI3:BL3"/>
    <mergeCell ref="BM3:BP3"/>
    <mergeCell ref="BQ3:BT3"/>
    <mergeCell ref="BU3:BX3"/>
    <mergeCell ref="BY3:CB3"/>
    <mergeCell ref="CC3:CF3"/>
    <mergeCell ref="E4:G4"/>
    <mergeCell ref="H4:H5"/>
    <mergeCell ref="I4:K4"/>
    <mergeCell ref="L4:L5"/>
    <mergeCell ref="M4:O4"/>
    <mergeCell ref="P4:P5"/>
    <mergeCell ref="Q4:S4"/>
    <mergeCell ref="T4:T5"/>
    <mergeCell ref="U4:W4"/>
    <mergeCell ref="X4:X5"/>
    <mergeCell ref="Y4:AA4"/>
    <mergeCell ref="AB4:AB5"/>
    <mergeCell ref="AC4:AE4"/>
    <mergeCell ref="AF4:AF5"/>
    <mergeCell ref="AG4:AI4"/>
    <mergeCell ref="AJ4:AJ5"/>
    <mergeCell ref="AK4:AM4"/>
    <mergeCell ref="AN4:AN5"/>
    <mergeCell ref="AO4:AQ4"/>
    <mergeCell ref="AR4:AR5"/>
    <mergeCell ref="AS4:AU4"/>
    <mergeCell ref="AV4:AV5"/>
    <mergeCell ref="AW4:AY4"/>
    <mergeCell ref="AZ4:AZ5"/>
    <mergeCell ref="BA4:BC4"/>
    <mergeCell ref="BD4:BD5"/>
    <mergeCell ref="BE4:BG4"/>
    <mergeCell ref="BH4:BH5"/>
    <mergeCell ref="BI4:BK4"/>
    <mergeCell ref="BL4:BL5"/>
    <mergeCell ref="BM4:BO4"/>
    <mergeCell ref="BP4:BP5"/>
    <mergeCell ref="BQ4:BS4"/>
    <mergeCell ref="BT4:BT5"/>
    <mergeCell ref="BU4:BW4"/>
    <mergeCell ref="CG4:CI4"/>
    <mergeCell ref="CJ4:CJ5"/>
    <mergeCell ref="BX4:BX5"/>
    <mergeCell ref="BY4:CA4"/>
    <mergeCell ref="CB4:CB5"/>
    <mergeCell ref="CC4:CE4"/>
    <mergeCell ref="CF4:C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4"/>
  <sheetViews>
    <sheetView workbookViewId="0">
      <selection activeCell="I25" sqref="I25"/>
    </sheetView>
  </sheetViews>
  <sheetFormatPr defaultRowHeight="15" x14ac:dyDescent="0.25"/>
  <cols>
    <col min="2" max="2" width="29.42578125" customWidth="1"/>
  </cols>
  <sheetData>
    <row r="1" spans="1:100" ht="18.75" x14ac:dyDescent="0.3">
      <c r="A1" s="3"/>
      <c r="B1" s="61" t="s">
        <v>27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100" ht="15.75" thickBot="1" x14ac:dyDescent="0.3">
      <c r="A2" s="4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100" ht="39.75" customHeight="1" x14ac:dyDescent="0.25">
      <c r="A3" s="53" t="s">
        <v>0</v>
      </c>
      <c r="B3" s="53" t="s">
        <v>22</v>
      </c>
      <c r="C3" s="44" t="s">
        <v>24</v>
      </c>
      <c r="D3" s="55" t="s">
        <v>25</v>
      </c>
      <c r="E3" s="52" t="s">
        <v>1</v>
      </c>
      <c r="F3" s="50"/>
      <c r="G3" s="50"/>
      <c r="H3" s="51"/>
      <c r="I3" s="52" t="s">
        <v>23</v>
      </c>
      <c r="J3" s="50"/>
      <c r="K3" s="50"/>
      <c r="L3" s="51"/>
      <c r="M3" s="52" t="s">
        <v>2</v>
      </c>
      <c r="N3" s="50"/>
      <c r="O3" s="50"/>
      <c r="P3" s="51"/>
      <c r="Q3" s="52" t="s">
        <v>3</v>
      </c>
      <c r="R3" s="50"/>
      <c r="S3" s="50"/>
      <c r="T3" s="51"/>
      <c r="U3" s="49" t="s">
        <v>26</v>
      </c>
      <c r="V3" s="50"/>
      <c r="W3" s="50"/>
      <c r="X3" s="51"/>
      <c r="Y3" s="49" t="s">
        <v>28</v>
      </c>
      <c r="Z3" s="50"/>
      <c r="AA3" s="50"/>
      <c r="AB3" s="51"/>
      <c r="AC3" s="52" t="s">
        <v>4</v>
      </c>
      <c r="AD3" s="50"/>
      <c r="AE3" s="50"/>
      <c r="AF3" s="51"/>
      <c r="AG3" s="52" t="s">
        <v>5</v>
      </c>
      <c r="AH3" s="50"/>
      <c r="AI3" s="50"/>
      <c r="AJ3" s="51"/>
      <c r="AK3" s="52" t="s">
        <v>6</v>
      </c>
      <c r="AL3" s="50"/>
      <c r="AM3" s="50"/>
      <c r="AN3" s="51"/>
      <c r="AO3" s="52" t="s">
        <v>7</v>
      </c>
      <c r="AP3" s="50"/>
      <c r="AQ3" s="50"/>
      <c r="AR3" s="51"/>
      <c r="AS3" s="52" t="s">
        <v>8</v>
      </c>
      <c r="AT3" s="50"/>
      <c r="AU3" s="50"/>
      <c r="AV3" s="51"/>
      <c r="AW3" s="52" t="s">
        <v>9</v>
      </c>
      <c r="AX3" s="50"/>
      <c r="AY3" s="50"/>
      <c r="AZ3" s="51"/>
      <c r="BA3" s="52" t="s">
        <v>10</v>
      </c>
      <c r="BB3" s="50"/>
      <c r="BC3" s="50"/>
      <c r="BD3" s="51"/>
      <c r="BE3" s="52" t="s">
        <v>11</v>
      </c>
      <c r="BF3" s="50"/>
      <c r="BG3" s="50"/>
      <c r="BH3" s="51"/>
      <c r="BI3" s="52" t="s">
        <v>12</v>
      </c>
      <c r="BJ3" s="50"/>
      <c r="BK3" s="50"/>
      <c r="BL3" s="51"/>
      <c r="BM3" s="52" t="s">
        <v>14</v>
      </c>
      <c r="BN3" s="50"/>
      <c r="BO3" s="50"/>
      <c r="BP3" s="51"/>
      <c r="BQ3" s="52" t="s">
        <v>15</v>
      </c>
      <c r="BR3" s="50"/>
      <c r="BS3" s="50"/>
      <c r="BT3" s="51"/>
      <c r="BU3" s="49" t="s">
        <v>13</v>
      </c>
      <c r="BV3" s="50"/>
      <c r="BW3" s="50"/>
      <c r="BX3" s="51"/>
      <c r="BY3" s="52" t="s">
        <v>16</v>
      </c>
      <c r="BZ3" s="50"/>
      <c r="CA3" s="50"/>
      <c r="CB3" s="51"/>
      <c r="CC3" s="52" t="s">
        <v>17</v>
      </c>
      <c r="CD3" s="50"/>
      <c r="CE3" s="50"/>
      <c r="CF3" s="51"/>
      <c r="CG3" s="58" t="s">
        <v>51</v>
      </c>
      <c r="CH3" s="59"/>
      <c r="CI3" s="59"/>
      <c r="CJ3" s="60"/>
      <c r="CK3" s="58" t="s">
        <v>52</v>
      </c>
      <c r="CL3" s="59"/>
      <c r="CM3" s="59"/>
      <c r="CN3" s="60"/>
      <c r="CO3" s="58" t="s">
        <v>53</v>
      </c>
      <c r="CP3" s="59"/>
      <c r="CQ3" s="59"/>
      <c r="CR3" s="60"/>
      <c r="CS3" s="58" t="s">
        <v>54</v>
      </c>
      <c r="CT3" s="59"/>
      <c r="CU3" s="59"/>
      <c r="CV3" s="60"/>
    </row>
    <row r="4" spans="1:100" x14ac:dyDescent="0.25">
      <c r="A4" s="54"/>
      <c r="B4" s="54"/>
      <c r="C4" s="54"/>
      <c r="D4" s="56"/>
      <c r="E4" s="46" t="s">
        <v>18</v>
      </c>
      <c r="F4" s="47"/>
      <c r="G4" s="48"/>
      <c r="H4" s="44" t="s">
        <v>19</v>
      </c>
      <c r="I4" s="46" t="s">
        <v>18</v>
      </c>
      <c r="J4" s="47"/>
      <c r="K4" s="48"/>
      <c r="L4" s="44" t="s">
        <v>19</v>
      </c>
      <c r="M4" s="46" t="s">
        <v>18</v>
      </c>
      <c r="N4" s="47"/>
      <c r="O4" s="48"/>
      <c r="P4" s="44" t="s">
        <v>19</v>
      </c>
      <c r="Q4" s="46" t="s">
        <v>18</v>
      </c>
      <c r="R4" s="47"/>
      <c r="S4" s="48"/>
      <c r="T4" s="44" t="s">
        <v>19</v>
      </c>
      <c r="U4" s="46" t="s">
        <v>18</v>
      </c>
      <c r="V4" s="47"/>
      <c r="W4" s="48"/>
      <c r="X4" s="44" t="s">
        <v>19</v>
      </c>
      <c r="Y4" s="46" t="s">
        <v>18</v>
      </c>
      <c r="Z4" s="47"/>
      <c r="AA4" s="48"/>
      <c r="AB4" s="44" t="s">
        <v>19</v>
      </c>
      <c r="AC4" s="46" t="s">
        <v>18</v>
      </c>
      <c r="AD4" s="47"/>
      <c r="AE4" s="48"/>
      <c r="AF4" s="44" t="s">
        <v>19</v>
      </c>
      <c r="AG4" s="46" t="s">
        <v>18</v>
      </c>
      <c r="AH4" s="47"/>
      <c r="AI4" s="48"/>
      <c r="AJ4" s="44" t="s">
        <v>19</v>
      </c>
      <c r="AK4" s="46" t="s">
        <v>18</v>
      </c>
      <c r="AL4" s="47"/>
      <c r="AM4" s="48"/>
      <c r="AN4" s="44" t="s">
        <v>19</v>
      </c>
      <c r="AO4" s="46" t="s">
        <v>18</v>
      </c>
      <c r="AP4" s="47"/>
      <c r="AQ4" s="48"/>
      <c r="AR4" s="44" t="s">
        <v>19</v>
      </c>
      <c r="AS4" s="46" t="s">
        <v>18</v>
      </c>
      <c r="AT4" s="47"/>
      <c r="AU4" s="48"/>
      <c r="AV4" s="44" t="s">
        <v>19</v>
      </c>
      <c r="AW4" s="46" t="s">
        <v>18</v>
      </c>
      <c r="AX4" s="47"/>
      <c r="AY4" s="48"/>
      <c r="AZ4" s="44" t="s">
        <v>19</v>
      </c>
      <c r="BA4" s="46" t="s">
        <v>18</v>
      </c>
      <c r="BB4" s="47"/>
      <c r="BC4" s="48"/>
      <c r="BD4" s="44" t="s">
        <v>19</v>
      </c>
      <c r="BE4" s="46" t="s">
        <v>18</v>
      </c>
      <c r="BF4" s="47"/>
      <c r="BG4" s="48"/>
      <c r="BH4" s="44" t="s">
        <v>19</v>
      </c>
      <c r="BI4" s="46" t="s">
        <v>18</v>
      </c>
      <c r="BJ4" s="47"/>
      <c r="BK4" s="48"/>
      <c r="BL4" s="44" t="s">
        <v>19</v>
      </c>
      <c r="BM4" s="46" t="s">
        <v>18</v>
      </c>
      <c r="BN4" s="47"/>
      <c r="BO4" s="48"/>
      <c r="BP4" s="44" t="s">
        <v>19</v>
      </c>
      <c r="BQ4" s="46" t="s">
        <v>18</v>
      </c>
      <c r="BR4" s="47"/>
      <c r="BS4" s="48"/>
      <c r="BT4" s="44" t="s">
        <v>19</v>
      </c>
      <c r="BU4" s="46" t="s">
        <v>18</v>
      </c>
      <c r="BV4" s="47"/>
      <c r="BW4" s="48"/>
      <c r="BX4" s="44" t="s">
        <v>19</v>
      </c>
      <c r="BY4" s="46" t="s">
        <v>18</v>
      </c>
      <c r="BZ4" s="47"/>
      <c r="CA4" s="48"/>
      <c r="CB4" s="44" t="s">
        <v>19</v>
      </c>
      <c r="CC4" s="46" t="s">
        <v>18</v>
      </c>
      <c r="CD4" s="47"/>
      <c r="CE4" s="48"/>
      <c r="CF4" s="44" t="s">
        <v>19</v>
      </c>
      <c r="CG4" s="46" t="s">
        <v>18</v>
      </c>
      <c r="CH4" s="47"/>
      <c r="CI4" s="48"/>
      <c r="CJ4" s="44" t="s">
        <v>19</v>
      </c>
      <c r="CK4" s="46" t="s">
        <v>18</v>
      </c>
      <c r="CL4" s="47"/>
      <c r="CM4" s="48"/>
      <c r="CN4" s="44" t="s">
        <v>19</v>
      </c>
      <c r="CO4" s="46" t="s">
        <v>18</v>
      </c>
      <c r="CP4" s="47"/>
      <c r="CQ4" s="48"/>
      <c r="CR4" s="44" t="s">
        <v>19</v>
      </c>
      <c r="CS4" s="46" t="s">
        <v>18</v>
      </c>
      <c r="CT4" s="47"/>
      <c r="CU4" s="48"/>
      <c r="CV4" s="44" t="s">
        <v>19</v>
      </c>
    </row>
    <row r="5" spans="1:100" ht="57" x14ac:dyDescent="0.25">
      <c r="A5" s="45"/>
      <c r="B5" s="45"/>
      <c r="C5" s="45"/>
      <c r="D5" s="57"/>
      <c r="E5" s="17" t="s">
        <v>29</v>
      </c>
      <c r="F5" s="6" t="s">
        <v>20</v>
      </c>
      <c r="G5" s="7" t="s">
        <v>21</v>
      </c>
      <c r="H5" s="45"/>
      <c r="I5" s="17" t="s">
        <v>29</v>
      </c>
      <c r="J5" s="6" t="s">
        <v>20</v>
      </c>
      <c r="K5" s="7" t="s">
        <v>21</v>
      </c>
      <c r="L5" s="45"/>
      <c r="M5" s="17" t="s">
        <v>29</v>
      </c>
      <c r="N5" s="6" t="s">
        <v>20</v>
      </c>
      <c r="O5" s="7" t="s">
        <v>21</v>
      </c>
      <c r="P5" s="45"/>
      <c r="Q5" s="17" t="s">
        <v>29</v>
      </c>
      <c r="R5" s="6" t="s">
        <v>20</v>
      </c>
      <c r="S5" s="7" t="s">
        <v>21</v>
      </c>
      <c r="T5" s="45"/>
      <c r="U5" s="17" t="s">
        <v>29</v>
      </c>
      <c r="V5" s="6" t="s">
        <v>20</v>
      </c>
      <c r="W5" s="7" t="s">
        <v>21</v>
      </c>
      <c r="X5" s="45"/>
      <c r="Y5" s="17" t="s">
        <v>29</v>
      </c>
      <c r="Z5" s="6" t="s">
        <v>20</v>
      </c>
      <c r="AA5" s="7" t="s">
        <v>21</v>
      </c>
      <c r="AB5" s="45"/>
      <c r="AC5" s="17" t="s">
        <v>29</v>
      </c>
      <c r="AD5" s="6" t="s">
        <v>20</v>
      </c>
      <c r="AE5" s="7" t="s">
        <v>21</v>
      </c>
      <c r="AF5" s="45"/>
      <c r="AG5" s="17" t="s">
        <v>29</v>
      </c>
      <c r="AH5" s="6" t="s">
        <v>20</v>
      </c>
      <c r="AI5" s="7" t="s">
        <v>21</v>
      </c>
      <c r="AJ5" s="45"/>
      <c r="AK5" s="17" t="s">
        <v>29</v>
      </c>
      <c r="AL5" s="6" t="s">
        <v>20</v>
      </c>
      <c r="AM5" s="7" t="s">
        <v>21</v>
      </c>
      <c r="AN5" s="45"/>
      <c r="AO5" s="17" t="s">
        <v>29</v>
      </c>
      <c r="AP5" s="6" t="s">
        <v>20</v>
      </c>
      <c r="AQ5" s="7" t="s">
        <v>21</v>
      </c>
      <c r="AR5" s="45"/>
      <c r="AS5" s="17" t="s">
        <v>29</v>
      </c>
      <c r="AT5" s="6" t="s">
        <v>20</v>
      </c>
      <c r="AU5" s="7" t="s">
        <v>21</v>
      </c>
      <c r="AV5" s="45"/>
      <c r="AW5" s="17" t="s">
        <v>29</v>
      </c>
      <c r="AX5" s="6" t="s">
        <v>20</v>
      </c>
      <c r="AY5" s="7" t="s">
        <v>21</v>
      </c>
      <c r="AZ5" s="45"/>
      <c r="BA5" s="17" t="s">
        <v>29</v>
      </c>
      <c r="BB5" s="6" t="s">
        <v>20</v>
      </c>
      <c r="BC5" s="7" t="s">
        <v>21</v>
      </c>
      <c r="BD5" s="45"/>
      <c r="BE5" s="17" t="s">
        <v>29</v>
      </c>
      <c r="BF5" s="6" t="s">
        <v>20</v>
      </c>
      <c r="BG5" s="7" t="s">
        <v>21</v>
      </c>
      <c r="BH5" s="45"/>
      <c r="BI5" s="17" t="s">
        <v>29</v>
      </c>
      <c r="BJ5" s="6" t="s">
        <v>20</v>
      </c>
      <c r="BK5" s="7" t="s">
        <v>21</v>
      </c>
      <c r="BL5" s="45"/>
      <c r="BM5" s="17" t="s">
        <v>29</v>
      </c>
      <c r="BN5" s="6" t="s">
        <v>20</v>
      </c>
      <c r="BO5" s="7" t="s">
        <v>21</v>
      </c>
      <c r="BP5" s="45"/>
      <c r="BQ5" s="17" t="s">
        <v>29</v>
      </c>
      <c r="BR5" s="6" t="s">
        <v>20</v>
      </c>
      <c r="BS5" s="7" t="s">
        <v>21</v>
      </c>
      <c r="BT5" s="45"/>
      <c r="BU5" s="17" t="s">
        <v>29</v>
      </c>
      <c r="BV5" s="6" t="s">
        <v>20</v>
      </c>
      <c r="BW5" s="7" t="s">
        <v>21</v>
      </c>
      <c r="BX5" s="45"/>
      <c r="BY5" s="17" t="s">
        <v>29</v>
      </c>
      <c r="BZ5" s="6" t="s">
        <v>20</v>
      </c>
      <c r="CA5" s="7" t="s">
        <v>21</v>
      </c>
      <c r="CB5" s="45"/>
      <c r="CC5" s="17" t="s">
        <v>29</v>
      </c>
      <c r="CD5" s="6" t="s">
        <v>20</v>
      </c>
      <c r="CE5" s="7" t="s">
        <v>21</v>
      </c>
      <c r="CF5" s="45"/>
      <c r="CG5" s="17" t="s">
        <v>29</v>
      </c>
      <c r="CH5" s="6" t="s">
        <v>20</v>
      </c>
      <c r="CI5" s="7" t="s">
        <v>21</v>
      </c>
      <c r="CJ5" s="45"/>
      <c r="CK5" s="17" t="s">
        <v>29</v>
      </c>
      <c r="CL5" s="6" t="s">
        <v>20</v>
      </c>
      <c r="CM5" s="7" t="s">
        <v>21</v>
      </c>
      <c r="CN5" s="45"/>
      <c r="CO5" s="17" t="s">
        <v>29</v>
      </c>
      <c r="CP5" s="6" t="s">
        <v>20</v>
      </c>
      <c r="CQ5" s="7" t="s">
        <v>21</v>
      </c>
      <c r="CR5" s="45"/>
      <c r="CS5" s="17" t="s">
        <v>29</v>
      </c>
      <c r="CT5" s="6" t="s">
        <v>20</v>
      </c>
      <c r="CU5" s="7" t="s">
        <v>21</v>
      </c>
      <c r="CV5" s="45"/>
    </row>
    <row r="6" spans="1:100" ht="28.5" x14ac:dyDescent="0.25">
      <c r="A6" s="8"/>
      <c r="B6" s="15" t="s">
        <v>36</v>
      </c>
      <c r="C6" s="9">
        <v>5</v>
      </c>
      <c r="D6" s="9">
        <v>48</v>
      </c>
      <c r="E6" s="9">
        <f>E7+E8+E9+E10+E11</f>
        <v>21</v>
      </c>
      <c r="F6" s="9">
        <f>F7+F8+F9+F10+F11</f>
        <v>714</v>
      </c>
      <c r="G6" s="9">
        <f>G7+G8+G9+G10+G11</f>
        <v>717</v>
      </c>
      <c r="H6" s="10">
        <f t="shared" ref="H6:H11" si="0">G6/F6</f>
        <v>1.0042016806722689</v>
      </c>
      <c r="I6" s="9">
        <f>I7+I8+I9+I10+I11</f>
        <v>13</v>
      </c>
      <c r="J6" s="9">
        <f>J7+J8+J9+J10+J11</f>
        <v>442</v>
      </c>
      <c r="K6" s="9">
        <f>K7+K8+K9+K10+K11</f>
        <v>449</v>
      </c>
      <c r="L6" s="10">
        <f t="shared" ref="L6:L11" si="1">K6/J6</f>
        <v>1.0158371040723981</v>
      </c>
      <c r="M6" s="9">
        <f>M7+M8+M9+M10+M11</f>
        <v>5</v>
      </c>
      <c r="N6" s="9">
        <f>N7+N8+N9+N10+N11</f>
        <v>170</v>
      </c>
      <c r="O6" s="9">
        <f>O7+O8+O9+O10+O11</f>
        <v>168</v>
      </c>
      <c r="P6" s="10">
        <f t="shared" ref="P6:P11" si="2">O6/N6</f>
        <v>0.9882352941176471</v>
      </c>
      <c r="Q6" s="9">
        <f>Q7+Q8+Q9+Q10+Q11</f>
        <v>10</v>
      </c>
      <c r="R6" s="9">
        <f>R7+R8+R9+R10+R11</f>
        <v>340</v>
      </c>
      <c r="S6" s="9">
        <f>S7+S8+S9+S10+S11</f>
        <v>340</v>
      </c>
      <c r="T6" s="10">
        <f t="shared" ref="T6:T11" si="3">S6/R6</f>
        <v>1</v>
      </c>
      <c r="U6" s="9">
        <f>U7+U8+U9+U10+U11</f>
        <v>15</v>
      </c>
      <c r="V6" s="9">
        <f>V7+V8+V9+V10+V11</f>
        <v>510</v>
      </c>
      <c r="W6" s="9">
        <f>W7+W8+W9+W10+W11</f>
        <v>516</v>
      </c>
      <c r="X6" s="10">
        <f t="shared" ref="X6:X11" si="4">W6/V6</f>
        <v>1.0117647058823529</v>
      </c>
      <c r="Y6" s="11"/>
      <c r="Z6" s="8"/>
      <c r="AA6" s="8"/>
      <c r="AB6" s="10" t="e">
        <f t="shared" ref="AB6:AB11" si="5">AA6/Z6</f>
        <v>#DIV/0!</v>
      </c>
      <c r="AC6" s="9">
        <f>AC7+AC8+AC9+AC10+AC11</f>
        <v>19</v>
      </c>
      <c r="AD6" s="9">
        <f>AD7+AD8+AD9+AD10+AD11</f>
        <v>646</v>
      </c>
      <c r="AE6" s="9">
        <f>AE7+AE8+AE9+AE10+AE11</f>
        <v>645</v>
      </c>
      <c r="AF6" s="10">
        <f t="shared" ref="AF6:AF11" si="6">AE6/AD6</f>
        <v>0.99845201238390091</v>
      </c>
      <c r="AG6" s="9">
        <f>AG7+AG8+AG9+AG10+AG11</f>
        <v>6</v>
      </c>
      <c r="AH6" s="9">
        <f>AH7+AH8+AH9+AH10+AH11</f>
        <v>204</v>
      </c>
      <c r="AI6" s="9">
        <f>AI7+AI8+AI9+AI10+AI11</f>
        <v>207</v>
      </c>
      <c r="AJ6" s="10">
        <f t="shared" ref="AJ6:AJ11" si="7">AI6/AH6</f>
        <v>1.0147058823529411</v>
      </c>
      <c r="AK6" s="9">
        <f>AK7+AK8+AK9+AK10+AK11</f>
        <v>3</v>
      </c>
      <c r="AL6" s="9">
        <f>AL7+AL8+AL9+AL10+AL11</f>
        <v>102</v>
      </c>
      <c r="AM6" s="9">
        <f>AM7+AM8+AM9+AM10+AM11</f>
        <v>105</v>
      </c>
      <c r="AN6" s="10">
        <f t="shared" ref="AN6:AN11" si="8">AM6/AL6</f>
        <v>1.0294117647058822</v>
      </c>
      <c r="AO6" s="9">
        <f>AO7+AO8+AO9+AO10+AO11</f>
        <v>10</v>
      </c>
      <c r="AP6" s="9">
        <f>AP7+AP8+AP9+AP10+AP11</f>
        <v>340</v>
      </c>
      <c r="AQ6" s="9">
        <f>AQ7+AQ8+AQ9+AQ10+AQ11</f>
        <v>341</v>
      </c>
      <c r="AR6" s="10">
        <f t="shared" ref="AR6:AR11" si="9">AQ6/AP6</f>
        <v>1.0029411764705882</v>
      </c>
      <c r="AS6" s="9">
        <f>AS7+AS8+AS9+AS10+AS11</f>
        <v>4</v>
      </c>
      <c r="AT6" s="9">
        <f>AT7+AT8+AT9+AT10+AT11</f>
        <v>136</v>
      </c>
      <c r="AU6" s="9">
        <f>AU7+AU8+AU9+AU10+AU11</f>
        <v>137</v>
      </c>
      <c r="AV6" s="10">
        <f t="shared" ref="AV6:AV11" si="10">AU6/AT6</f>
        <v>1.0073529411764706</v>
      </c>
      <c r="AW6" s="9">
        <f>AW7+AW8+AW9+AW10+AW11</f>
        <v>8</v>
      </c>
      <c r="AX6" s="9">
        <f>AX7+AX8+AX9+AX10+AX11</f>
        <v>272</v>
      </c>
      <c r="AY6" s="9">
        <f>AY7+AY8+AY9+AY10+AY11</f>
        <v>277</v>
      </c>
      <c r="AZ6" s="10">
        <f t="shared" ref="AZ6:AZ11" si="11">AY6/AX6</f>
        <v>1.0183823529411764</v>
      </c>
      <c r="BA6" s="9">
        <f>BA7+BA8+BA9+BA10+BA11</f>
        <v>7</v>
      </c>
      <c r="BB6" s="9">
        <f>BB7+BB8+BB9+BB10+BB11</f>
        <v>238</v>
      </c>
      <c r="BC6" s="9">
        <f>BC7+BC8+BC9+BC10+BC11</f>
        <v>243</v>
      </c>
      <c r="BD6" s="10">
        <f t="shared" ref="BD6:BD11" si="12">BC6/BB6</f>
        <v>1.0210084033613445</v>
      </c>
      <c r="BE6" s="9">
        <f>BE7+BE8+BE9+BE10+BE11</f>
        <v>4</v>
      </c>
      <c r="BF6" s="9">
        <f>BF7+BF8+BF9+BF10+BF11</f>
        <v>136</v>
      </c>
      <c r="BG6" s="9">
        <f>BG7+BG8+BG9+BG10+BG11</f>
        <v>138</v>
      </c>
      <c r="BH6" s="10">
        <f t="shared" ref="BH6:BH11" si="13">BG6/BF6</f>
        <v>1.0147058823529411</v>
      </c>
      <c r="BI6" s="9">
        <f>BI7+BI8+BI9+BI10+BI11</f>
        <v>7</v>
      </c>
      <c r="BJ6" s="9">
        <f>BJ7+BJ8+BJ9+BJ10+BJ11</f>
        <v>238</v>
      </c>
      <c r="BK6" s="9">
        <f>BK7+BK8+BK9+BK10+BK11</f>
        <v>245</v>
      </c>
      <c r="BL6" s="10">
        <f t="shared" ref="BL6:BL11" si="14">BK6/BJ6</f>
        <v>1.0294117647058822</v>
      </c>
      <c r="BM6" s="9">
        <f>BM7+BM8+BM9+BM10+BM11</f>
        <v>4</v>
      </c>
      <c r="BN6" s="9">
        <f>BN7+BN8+BN9+BN10+BN11</f>
        <v>137</v>
      </c>
      <c r="BO6" s="9">
        <f>BO7+BO8+BO9+BO10+BO11</f>
        <v>137</v>
      </c>
      <c r="BP6" s="10">
        <f t="shared" ref="BP6:BP11" si="15">BO6/BN6</f>
        <v>1</v>
      </c>
      <c r="BQ6" s="9">
        <f>BQ7+BQ8+BQ9+BQ10+BQ11</f>
        <v>3</v>
      </c>
      <c r="BR6" s="9">
        <f>BR7+BR8+BR9+BR10+BR11</f>
        <v>102</v>
      </c>
      <c r="BS6" s="9">
        <f>BS7+BS8+BS9+BS10+BS11</f>
        <v>114</v>
      </c>
      <c r="BT6" s="10">
        <f t="shared" ref="BT6:BT11" si="16">BS6/BR6</f>
        <v>1.1176470588235294</v>
      </c>
      <c r="BU6" s="9">
        <f>BU7+BU8+BU9+BU10+BU11</f>
        <v>9</v>
      </c>
      <c r="BV6" s="9">
        <f>BV7+BV8+BV9+BV10+BV11</f>
        <v>306</v>
      </c>
      <c r="BW6" s="9">
        <f>BW7+BW8+BW9+BW10+BW11</f>
        <v>310</v>
      </c>
      <c r="BX6" s="10">
        <f t="shared" ref="BX6:BX11" si="17">BW6/BV6</f>
        <v>1.0130718954248366</v>
      </c>
      <c r="BY6" s="9">
        <f>BY7+BY8+BY9+BY10+BY11</f>
        <v>2</v>
      </c>
      <c r="BZ6" s="9">
        <f>BZ7+BZ8+BZ9+BZ10+BZ11</f>
        <v>68</v>
      </c>
      <c r="CA6" s="9">
        <f>CA7+CA8+CA9+CA10+CA11</f>
        <v>68</v>
      </c>
      <c r="CB6" s="10">
        <f t="shared" ref="CB6:CB11" si="18">CA6/BZ6</f>
        <v>1</v>
      </c>
      <c r="CC6" s="9">
        <f>CC7+CC8+CC9+CC10+CC11</f>
        <v>15</v>
      </c>
      <c r="CD6" s="9">
        <f>CD7+CD8+CD9+CD10+CD11</f>
        <v>510</v>
      </c>
      <c r="CE6" s="9">
        <f>CE7+CE8+CE9+CE10+CE11</f>
        <v>512</v>
      </c>
      <c r="CF6" s="10">
        <f t="shared" ref="CF6:CF11" si="19">CE6/CD6</f>
        <v>1.003921568627451</v>
      </c>
      <c r="CG6" s="9">
        <f>CG7+CG8+CG9+CG10+CG11</f>
        <v>1</v>
      </c>
      <c r="CH6" s="9">
        <f>CH7+CH8+CH9+CH10+CH11</f>
        <v>34</v>
      </c>
      <c r="CI6" s="9">
        <f>CI7+CI8+CI9+CI10+CI11</f>
        <v>34</v>
      </c>
      <c r="CJ6" s="10">
        <f t="shared" ref="CJ6:CJ11" si="20">CI6/CH6</f>
        <v>1</v>
      </c>
      <c r="CK6" s="9">
        <f>CK7+CK8+CK9+CK10+CK11</f>
        <v>3</v>
      </c>
      <c r="CL6" s="9">
        <f>CL7+CL8+CL9+CL10+CL11</f>
        <v>102</v>
      </c>
      <c r="CM6" s="9">
        <f>CM7+CM8+CM9+CM10+CM11</f>
        <v>103</v>
      </c>
      <c r="CN6" s="10">
        <f t="shared" ref="CN6:CN11" si="21">CM6/CL6</f>
        <v>1.0098039215686274</v>
      </c>
      <c r="CO6" s="9">
        <f>CO7+CO8+CO9+CO10+CO11</f>
        <v>3</v>
      </c>
      <c r="CP6" s="9">
        <f>CP7+CP8+CP9+CP10+CP11</f>
        <v>102</v>
      </c>
      <c r="CQ6" s="9">
        <f>CQ7+CQ8+CQ9+CQ10+CQ11</f>
        <v>104</v>
      </c>
      <c r="CR6" s="10">
        <f t="shared" ref="CR6:CR11" si="22">CQ6/CP6</f>
        <v>1.0196078431372548</v>
      </c>
      <c r="CS6" s="9">
        <f>CS7+CS8+CS9+CS10+CS11</f>
        <v>2</v>
      </c>
      <c r="CT6" s="9">
        <f>CT7+CT8+CT9+CT10+CT11</f>
        <v>68</v>
      </c>
      <c r="CU6" s="9">
        <f>CU7+CU8+CU9+CU10+CU11</f>
        <v>66</v>
      </c>
      <c r="CV6" s="10">
        <f t="shared" ref="CV6:CV11" si="23">CU6/CT6</f>
        <v>0.97058823529411764</v>
      </c>
    </row>
    <row r="7" spans="1:100" x14ac:dyDescent="0.25">
      <c r="A7" s="12">
        <v>1</v>
      </c>
      <c r="B7" s="16">
        <v>5</v>
      </c>
      <c r="C7" s="13">
        <v>1</v>
      </c>
      <c r="D7" s="12">
        <v>11</v>
      </c>
      <c r="E7" s="13">
        <v>5</v>
      </c>
      <c r="F7" s="14">
        <v>170</v>
      </c>
      <c r="G7" s="14">
        <v>170</v>
      </c>
      <c r="H7" s="10">
        <f t="shared" si="0"/>
        <v>1</v>
      </c>
      <c r="I7" s="13">
        <v>3</v>
      </c>
      <c r="J7" s="14">
        <v>102</v>
      </c>
      <c r="K7" s="14">
        <v>104</v>
      </c>
      <c r="L7" s="10">
        <f t="shared" si="1"/>
        <v>1.0196078431372548</v>
      </c>
      <c r="M7" s="13">
        <v>1</v>
      </c>
      <c r="N7" s="14">
        <v>34</v>
      </c>
      <c r="O7" s="14">
        <v>34</v>
      </c>
      <c r="P7" s="10">
        <f t="shared" si="2"/>
        <v>1</v>
      </c>
      <c r="Q7" s="13">
        <v>2</v>
      </c>
      <c r="R7" s="14">
        <v>68</v>
      </c>
      <c r="S7" s="14">
        <v>67</v>
      </c>
      <c r="T7" s="10">
        <f t="shared" si="3"/>
        <v>0.98529411764705888</v>
      </c>
      <c r="U7" s="13">
        <v>3</v>
      </c>
      <c r="V7" s="14">
        <v>102</v>
      </c>
      <c r="W7" s="14">
        <v>102</v>
      </c>
      <c r="X7" s="10">
        <f t="shared" si="4"/>
        <v>1</v>
      </c>
      <c r="Y7" s="13"/>
      <c r="Z7" s="14"/>
      <c r="AA7" s="14"/>
      <c r="AB7" s="10" t="e">
        <f t="shared" si="5"/>
        <v>#DIV/0!</v>
      </c>
      <c r="AC7" s="13">
        <v>5</v>
      </c>
      <c r="AD7" s="14">
        <v>170</v>
      </c>
      <c r="AE7" s="14">
        <v>171</v>
      </c>
      <c r="AF7" s="10">
        <f t="shared" si="6"/>
        <v>1.0058823529411764</v>
      </c>
      <c r="AG7" s="13"/>
      <c r="AH7" s="14"/>
      <c r="AI7" s="14"/>
      <c r="AJ7" s="10" t="e">
        <f t="shared" si="7"/>
        <v>#DIV/0!</v>
      </c>
      <c r="AK7" s="13"/>
      <c r="AL7" s="14"/>
      <c r="AM7" s="14"/>
      <c r="AN7" s="10" t="e">
        <f t="shared" si="8"/>
        <v>#DIV/0!</v>
      </c>
      <c r="AO7" s="13">
        <v>2</v>
      </c>
      <c r="AP7" s="14">
        <v>68</v>
      </c>
      <c r="AQ7" s="14">
        <v>68</v>
      </c>
      <c r="AR7" s="10">
        <f t="shared" si="9"/>
        <v>1</v>
      </c>
      <c r="AS7" s="13"/>
      <c r="AT7" s="14"/>
      <c r="AU7" s="14"/>
      <c r="AV7" s="10" t="e">
        <f t="shared" si="10"/>
        <v>#DIV/0!</v>
      </c>
      <c r="AW7" s="13">
        <v>1</v>
      </c>
      <c r="AX7" s="14">
        <v>34</v>
      </c>
      <c r="AY7" s="14">
        <v>35</v>
      </c>
      <c r="AZ7" s="10">
        <f t="shared" si="11"/>
        <v>1.0294117647058822</v>
      </c>
      <c r="BA7" s="13"/>
      <c r="BB7" s="14"/>
      <c r="BC7" s="14"/>
      <c r="BD7" s="10" t="e">
        <f t="shared" si="12"/>
        <v>#DIV/0!</v>
      </c>
      <c r="BE7" s="13"/>
      <c r="BF7" s="14"/>
      <c r="BG7" s="14"/>
      <c r="BH7" s="10" t="e">
        <f t="shared" si="13"/>
        <v>#DIV/0!</v>
      </c>
      <c r="BI7" s="13">
        <v>1</v>
      </c>
      <c r="BJ7" s="14">
        <v>34</v>
      </c>
      <c r="BK7" s="14">
        <v>35</v>
      </c>
      <c r="BL7" s="10">
        <f t="shared" si="14"/>
        <v>1.0294117647058822</v>
      </c>
      <c r="BM7" s="13">
        <v>1</v>
      </c>
      <c r="BN7" s="14">
        <v>34</v>
      </c>
      <c r="BO7" s="14">
        <v>34</v>
      </c>
      <c r="BP7" s="10">
        <f t="shared" si="15"/>
        <v>1</v>
      </c>
      <c r="BQ7" s="13">
        <v>1</v>
      </c>
      <c r="BR7" s="14">
        <v>34</v>
      </c>
      <c r="BS7" s="14">
        <v>43</v>
      </c>
      <c r="BT7" s="10">
        <f t="shared" si="16"/>
        <v>1.2647058823529411</v>
      </c>
      <c r="BU7" s="13">
        <v>2</v>
      </c>
      <c r="BV7" s="25">
        <v>68</v>
      </c>
      <c r="BW7" s="14">
        <v>68</v>
      </c>
      <c r="BX7" s="10">
        <f t="shared" si="17"/>
        <v>1</v>
      </c>
      <c r="BY7" s="13"/>
      <c r="BZ7" s="14"/>
      <c r="CA7" s="14"/>
      <c r="CB7" s="10" t="e">
        <f t="shared" si="18"/>
        <v>#DIV/0!</v>
      </c>
      <c r="CC7" s="13">
        <v>3</v>
      </c>
      <c r="CD7" s="14">
        <v>102</v>
      </c>
      <c r="CE7" s="14">
        <v>103</v>
      </c>
      <c r="CF7" s="10">
        <f t="shared" si="19"/>
        <v>1.0098039215686274</v>
      </c>
      <c r="CG7" s="13">
        <v>1</v>
      </c>
      <c r="CH7" s="14">
        <v>34</v>
      </c>
      <c r="CI7" s="14">
        <v>34</v>
      </c>
      <c r="CJ7" s="10">
        <f t="shared" si="20"/>
        <v>1</v>
      </c>
      <c r="CK7" s="13"/>
      <c r="CL7" s="14"/>
      <c r="CM7" s="14"/>
      <c r="CN7" s="10" t="e">
        <f t="shared" si="21"/>
        <v>#DIV/0!</v>
      </c>
      <c r="CO7" s="13">
        <v>1</v>
      </c>
      <c r="CP7" s="14">
        <v>34</v>
      </c>
      <c r="CQ7" s="14">
        <v>35</v>
      </c>
      <c r="CR7" s="10">
        <f t="shared" si="22"/>
        <v>1.0294117647058822</v>
      </c>
      <c r="CS7" s="13"/>
      <c r="CT7" s="14"/>
      <c r="CU7" s="14"/>
      <c r="CV7" s="10" t="e">
        <f t="shared" si="23"/>
        <v>#DIV/0!</v>
      </c>
    </row>
    <row r="8" spans="1:100" x14ac:dyDescent="0.25">
      <c r="A8" s="12">
        <v>2</v>
      </c>
      <c r="B8" s="13">
        <v>6</v>
      </c>
      <c r="C8" s="13">
        <v>1</v>
      </c>
      <c r="D8" s="12">
        <v>11</v>
      </c>
      <c r="E8" s="13">
        <v>6</v>
      </c>
      <c r="F8" s="14">
        <v>204</v>
      </c>
      <c r="G8" s="14">
        <v>206</v>
      </c>
      <c r="H8" s="10">
        <f t="shared" si="0"/>
        <v>1.0098039215686274</v>
      </c>
      <c r="I8" s="13">
        <v>3</v>
      </c>
      <c r="J8" s="14">
        <v>102</v>
      </c>
      <c r="K8" s="14">
        <v>104</v>
      </c>
      <c r="L8" s="10">
        <f t="shared" si="1"/>
        <v>1.0196078431372548</v>
      </c>
      <c r="M8" s="13">
        <v>1</v>
      </c>
      <c r="N8" s="14">
        <v>34</v>
      </c>
      <c r="O8" s="14">
        <v>34</v>
      </c>
      <c r="P8" s="10">
        <f t="shared" si="2"/>
        <v>1</v>
      </c>
      <c r="Q8" s="13">
        <v>2</v>
      </c>
      <c r="R8" s="14">
        <v>68</v>
      </c>
      <c r="S8" s="14">
        <v>68</v>
      </c>
      <c r="T8" s="10">
        <f t="shared" si="3"/>
        <v>1</v>
      </c>
      <c r="U8" s="13">
        <v>3</v>
      </c>
      <c r="V8" s="14">
        <v>102</v>
      </c>
      <c r="W8" s="14">
        <v>103</v>
      </c>
      <c r="X8" s="10">
        <f t="shared" si="4"/>
        <v>1.0098039215686274</v>
      </c>
      <c r="Y8" s="13"/>
      <c r="Z8" s="14"/>
      <c r="AA8" s="14"/>
      <c r="AB8" s="10" t="e">
        <f t="shared" si="5"/>
        <v>#DIV/0!</v>
      </c>
      <c r="AC8" s="13">
        <v>5</v>
      </c>
      <c r="AD8" s="14">
        <v>170</v>
      </c>
      <c r="AE8" s="14">
        <v>173</v>
      </c>
      <c r="AF8" s="10">
        <f t="shared" si="6"/>
        <v>1.0176470588235293</v>
      </c>
      <c r="AG8" s="13"/>
      <c r="AH8" s="14"/>
      <c r="AI8" s="14"/>
      <c r="AJ8" s="10" t="e">
        <f t="shared" si="7"/>
        <v>#DIV/0!</v>
      </c>
      <c r="AK8" s="13"/>
      <c r="AL8" s="14"/>
      <c r="AM8" s="14"/>
      <c r="AN8" s="10" t="e">
        <f t="shared" si="8"/>
        <v>#DIV/0!</v>
      </c>
      <c r="AO8" s="13">
        <v>2</v>
      </c>
      <c r="AP8" s="14">
        <v>68</v>
      </c>
      <c r="AQ8" s="14">
        <v>67</v>
      </c>
      <c r="AR8" s="10">
        <f t="shared" si="9"/>
        <v>0.98529411764705888</v>
      </c>
      <c r="AS8" s="13">
        <v>1</v>
      </c>
      <c r="AT8" s="14">
        <v>34</v>
      </c>
      <c r="AU8" s="14">
        <v>35</v>
      </c>
      <c r="AV8" s="10">
        <f t="shared" si="10"/>
        <v>1.0294117647058822</v>
      </c>
      <c r="AW8" s="13">
        <v>1</v>
      </c>
      <c r="AX8" s="14">
        <v>34</v>
      </c>
      <c r="AY8" s="14">
        <v>35</v>
      </c>
      <c r="AZ8" s="10">
        <f t="shared" si="11"/>
        <v>1.0294117647058822</v>
      </c>
      <c r="BA8" s="13"/>
      <c r="BB8" s="14"/>
      <c r="BC8" s="14"/>
      <c r="BD8" s="10" t="e">
        <f t="shared" si="12"/>
        <v>#DIV/0!</v>
      </c>
      <c r="BE8" s="13"/>
      <c r="BF8" s="14"/>
      <c r="BG8" s="14"/>
      <c r="BH8" s="10" t="e">
        <f t="shared" si="13"/>
        <v>#DIV/0!</v>
      </c>
      <c r="BI8" s="13">
        <v>1</v>
      </c>
      <c r="BJ8" s="14">
        <v>34</v>
      </c>
      <c r="BK8" s="14">
        <v>36</v>
      </c>
      <c r="BL8" s="10">
        <f t="shared" si="14"/>
        <v>1.0588235294117647</v>
      </c>
      <c r="BM8" s="13">
        <v>1</v>
      </c>
      <c r="BN8" s="14">
        <v>35</v>
      </c>
      <c r="BO8" s="14">
        <v>35</v>
      </c>
      <c r="BP8" s="10">
        <f t="shared" si="15"/>
        <v>1</v>
      </c>
      <c r="BQ8" s="13">
        <v>1</v>
      </c>
      <c r="BR8" s="14">
        <v>34</v>
      </c>
      <c r="BS8" s="14">
        <v>35</v>
      </c>
      <c r="BT8" s="10">
        <f t="shared" si="16"/>
        <v>1.0294117647058822</v>
      </c>
      <c r="BU8" s="13">
        <v>2</v>
      </c>
      <c r="BV8" s="25">
        <v>68</v>
      </c>
      <c r="BW8" s="14">
        <v>70</v>
      </c>
      <c r="BX8" s="10">
        <f t="shared" si="17"/>
        <v>1.0294117647058822</v>
      </c>
      <c r="BY8" s="13"/>
      <c r="BZ8" s="14"/>
      <c r="CA8" s="14"/>
      <c r="CB8" s="10" t="e">
        <f t="shared" si="18"/>
        <v>#DIV/0!</v>
      </c>
      <c r="CC8" s="13">
        <v>3</v>
      </c>
      <c r="CD8" s="14">
        <v>102</v>
      </c>
      <c r="CE8" s="14">
        <v>102</v>
      </c>
      <c r="CF8" s="10">
        <f t="shared" si="19"/>
        <v>1</v>
      </c>
      <c r="CG8" s="13"/>
      <c r="CH8" s="14"/>
      <c r="CI8" s="14"/>
      <c r="CJ8" s="10" t="e">
        <f t="shared" si="20"/>
        <v>#DIV/0!</v>
      </c>
      <c r="CK8" s="13"/>
      <c r="CL8" s="14"/>
      <c r="CM8" s="14"/>
      <c r="CN8" s="10" t="e">
        <f t="shared" si="21"/>
        <v>#DIV/0!</v>
      </c>
      <c r="CO8" s="13">
        <v>1</v>
      </c>
      <c r="CP8" s="14">
        <v>34</v>
      </c>
      <c r="CQ8" s="14">
        <v>34</v>
      </c>
      <c r="CR8" s="10">
        <f t="shared" si="22"/>
        <v>1</v>
      </c>
      <c r="CS8" s="13"/>
      <c r="CT8" s="14"/>
      <c r="CU8" s="14"/>
      <c r="CV8" s="10" t="e">
        <f t="shared" si="23"/>
        <v>#DIV/0!</v>
      </c>
    </row>
    <row r="9" spans="1:100" x14ac:dyDescent="0.25">
      <c r="A9" s="12">
        <v>3</v>
      </c>
      <c r="B9" s="13">
        <v>7</v>
      </c>
      <c r="C9" s="13">
        <v>1</v>
      </c>
      <c r="D9" s="12">
        <v>12</v>
      </c>
      <c r="E9" s="13">
        <v>4</v>
      </c>
      <c r="F9" s="14">
        <v>136</v>
      </c>
      <c r="G9" s="14">
        <v>136</v>
      </c>
      <c r="H9" s="10">
        <f t="shared" si="0"/>
        <v>1</v>
      </c>
      <c r="I9" s="13">
        <v>2</v>
      </c>
      <c r="J9" s="14">
        <v>68</v>
      </c>
      <c r="K9" s="14">
        <v>69</v>
      </c>
      <c r="L9" s="10">
        <f t="shared" si="1"/>
        <v>1.0147058823529411</v>
      </c>
      <c r="M9" s="13">
        <v>1</v>
      </c>
      <c r="N9" s="14">
        <v>34</v>
      </c>
      <c r="O9" s="14">
        <v>34</v>
      </c>
      <c r="P9" s="10">
        <f t="shared" si="2"/>
        <v>1</v>
      </c>
      <c r="Q9" s="13">
        <v>2</v>
      </c>
      <c r="R9" s="14">
        <v>68</v>
      </c>
      <c r="S9" s="14">
        <v>67</v>
      </c>
      <c r="T9" s="10">
        <f t="shared" si="3"/>
        <v>0.98529411764705888</v>
      </c>
      <c r="U9" s="13">
        <v>3</v>
      </c>
      <c r="V9" s="14">
        <v>102</v>
      </c>
      <c r="W9" s="14">
        <v>104</v>
      </c>
      <c r="X9" s="10">
        <f t="shared" si="4"/>
        <v>1.0196078431372548</v>
      </c>
      <c r="Y9" s="13"/>
      <c r="Z9" s="14"/>
      <c r="AA9" s="14"/>
      <c r="AB9" s="10" t="e">
        <f t="shared" si="5"/>
        <v>#DIV/0!</v>
      </c>
      <c r="AC9" s="13">
        <v>3</v>
      </c>
      <c r="AD9" s="14">
        <v>102</v>
      </c>
      <c r="AE9" s="14">
        <v>102</v>
      </c>
      <c r="AF9" s="10">
        <f t="shared" si="6"/>
        <v>1</v>
      </c>
      <c r="AG9" s="13">
        <v>2</v>
      </c>
      <c r="AH9" s="14">
        <v>68</v>
      </c>
      <c r="AI9" s="14">
        <v>68</v>
      </c>
      <c r="AJ9" s="10">
        <f t="shared" si="7"/>
        <v>1</v>
      </c>
      <c r="AK9" s="13">
        <v>1</v>
      </c>
      <c r="AL9" s="14">
        <v>34</v>
      </c>
      <c r="AM9" s="14">
        <v>35</v>
      </c>
      <c r="AN9" s="10">
        <f t="shared" si="8"/>
        <v>1.0294117647058822</v>
      </c>
      <c r="AO9" s="13">
        <v>2</v>
      </c>
      <c r="AP9" s="14">
        <v>68</v>
      </c>
      <c r="AQ9" s="14">
        <v>71</v>
      </c>
      <c r="AR9" s="10">
        <f t="shared" si="9"/>
        <v>1.0441176470588236</v>
      </c>
      <c r="AS9" s="13">
        <v>1</v>
      </c>
      <c r="AT9" s="14">
        <v>34</v>
      </c>
      <c r="AU9" s="14">
        <v>34</v>
      </c>
      <c r="AV9" s="10">
        <f t="shared" si="10"/>
        <v>1</v>
      </c>
      <c r="AW9" s="13">
        <v>2</v>
      </c>
      <c r="AX9" s="14">
        <v>68</v>
      </c>
      <c r="AY9" s="14">
        <v>69</v>
      </c>
      <c r="AZ9" s="10">
        <f t="shared" si="11"/>
        <v>1.0147058823529411</v>
      </c>
      <c r="BA9" s="13">
        <v>2</v>
      </c>
      <c r="BB9" s="14">
        <v>68</v>
      </c>
      <c r="BC9" s="14">
        <v>69</v>
      </c>
      <c r="BD9" s="10">
        <f t="shared" si="12"/>
        <v>1.0147058823529411</v>
      </c>
      <c r="BE9" s="13"/>
      <c r="BF9" s="14"/>
      <c r="BG9" s="14"/>
      <c r="BH9" s="10" t="e">
        <f t="shared" si="13"/>
        <v>#DIV/0!</v>
      </c>
      <c r="BI9" s="13">
        <v>1</v>
      </c>
      <c r="BJ9" s="14">
        <v>34</v>
      </c>
      <c r="BK9" s="14">
        <v>34</v>
      </c>
      <c r="BL9" s="10">
        <f t="shared" si="14"/>
        <v>1</v>
      </c>
      <c r="BM9" s="13">
        <v>1</v>
      </c>
      <c r="BN9" s="14">
        <v>33</v>
      </c>
      <c r="BO9" s="14">
        <v>33</v>
      </c>
      <c r="BP9" s="10">
        <f t="shared" si="15"/>
        <v>1</v>
      </c>
      <c r="BQ9" s="13">
        <v>1</v>
      </c>
      <c r="BR9" s="14">
        <v>34</v>
      </c>
      <c r="BS9" s="14">
        <v>36</v>
      </c>
      <c r="BT9" s="10">
        <f t="shared" si="16"/>
        <v>1.0588235294117647</v>
      </c>
      <c r="BU9" s="26">
        <v>2</v>
      </c>
      <c r="BV9" s="14">
        <v>68</v>
      </c>
      <c r="BW9" s="14">
        <v>69</v>
      </c>
      <c r="BX9" s="10">
        <f t="shared" si="17"/>
        <v>1.0147058823529411</v>
      </c>
      <c r="BY9" s="13"/>
      <c r="BZ9" s="14"/>
      <c r="CA9" s="14"/>
      <c r="CB9" s="10" t="e">
        <f t="shared" si="18"/>
        <v>#DIV/0!</v>
      </c>
      <c r="CC9" s="13">
        <v>3</v>
      </c>
      <c r="CD9" s="14">
        <v>102</v>
      </c>
      <c r="CE9" s="14">
        <v>102</v>
      </c>
      <c r="CF9" s="10">
        <f t="shared" si="19"/>
        <v>1</v>
      </c>
      <c r="CG9" s="13"/>
      <c r="CH9" s="14"/>
      <c r="CI9" s="14"/>
      <c r="CJ9" s="10" t="e">
        <f t="shared" si="20"/>
        <v>#DIV/0!</v>
      </c>
      <c r="CK9" s="13">
        <v>1</v>
      </c>
      <c r="CL9" s="25">
        <v>34</v>
      </c>
      <c r="CM9" s="14">
        <v>34</v>
      </c>
      <c r="CN9" s="10">
        <f t="shared" si="21"/>
        <v>1</v>
      </c>
      <c r="CO9" s="13">
        <v>1</v>
      </c>
      <c r="CP9" s="14">
        <v>34</v>
      </c>
      <c r="CQ9" s="14">
        <v>35</v>
      </c>
      <c r="CR9" s="10">
        <f t="shared" si="22"/>
        <v>1.0294117647058822</v>
      </c>
      <c r="CS9" s="13"/>
      <c r="CT9" s="14"/>
      <c r="CU9" s="14"/>
      <c r="CV9" s="10" t="e">
        <f t="shared" si="23"/>
        <v>#DIV/0!</v>
      </c>
    </row>
    <row r="10" spans="1:100" x14ac:dyDescent="0.25">
      <c r="A10" s="12">
        <v>4</v>
      </c>
      <c r="B10" s="13">
        <v>8</v>
      </c>
      <c r="C10" s="13">
        <v>1</v>
      </c>
      <c r="D10" s="12">
        <v>8</v>
      </c>
      <c r="E10" s="13">
        <v>3</v>
      </c>
      <c r="F10" s="14">
        <v>102</v>
      </c>
      <c r="G10" s="14">
        <v>102</v>
      </c>
      <c r="H10" s="10">
        <f t="shared" si="0"/>
        <v>1</v>
      </c>
      <c r="I10" s="13">
        <v>2</v>
      </c>
      <c r="J10" s="14">
        <v>68</v>
      </c>
      <c r="K10" s="14">
        <v>68</v>
      </c>
      <c r="L10" s="10">
        <f t="shared" si="1"/>
        <v>1</v>
      </c>
      <c r="M10" s="13">
        <v>1</v>
      </c>
      <c r="N10" s="14">
        <v>34</v>
      </c>
      <c r="O10" s="14">
        <v>33</v>
      </c>
      <c r="P10" s="10">
        <f t="shared" si="2"/>
        <v>0.97058823529411764</v>
      </c>
      <c r="Q10" s="13">
        <v>2</v>
      </c>
      <c r="R10" s="14">
        <v>68</v>
      </c>
      <c r="S10" s="14">
        <v>69</v>
      </c>
      <c r="T10" s="10">
        <f t="shared" si="3"/>
        <v>1.0147058823529411</v>
      </c>
      <c r="U10" s="13">
        <v>3</v>
      </c>
      <c r="V10" s="14">
        <v>102</v>
      </c>
      <c r="W10" s="14">
        <v>103</v>
      </c>
      <c r="X10" s="10">
        <f t="shared" si="4"/>
        <v>1.0098039215686274</v>
      </c>
      <c r="Y10" s="13"/>
      <c r="Z10" s="14"/>
      <c r="AA10" s="14"/>
      <c r="AB10" s="10" t="e">
        <f t="shared" si="5"/>
        <v>#DIV/0!</v>
      </c>
      <c r="AC10" s="13">
        <v>3</v>
      </c>
      <c r="AD10" s="14">
        <v>102</v>
      </c>
      <c r="AE10" s="14">
        <v>102</v>
      </c>
      <c r="AF10" s="10">
        <f t="shared" si="6"/>
        <v>1</v>
      </c>
      <c r="AG10" s="13">
        <v>2</v>
      </c>
      <c r="AH10" s="14">
        <v>68</v>
      </c>
      <c r="AI10" s="14">
        <v>70</v>
      </c>
      <c r="AJ10" s="10">
        <f t="shared" si="7"/>
        <v>1.0294117647058822</v>
      </c>
      <c r="AK10" s="13">
        <v>1</v>
      </c>
      <c r="AL10" s="14">
        <v>34</v>
      </c>
      <c r="AM10" s="14">
        <v>35</v>
      </c>
      <c r="AN10" s="10">
        <f t="shared" si="8"/>
        <v>1.0294117647058822</v>
      </c>
      <c r="AO10" s="13">
        <v>2</v>
      </c>
      <c r="AP10" s="14">
        <v>68</v>
      </c>
      <c r="AQ10" s="14">
        <v>68</v>
      </c>
      <c r="AR10" s="10">
        <f t="shared" si="9"/>
        <v>1</v>
      </c>
      <c r="AS10" s="13">
        <v>1</v>
      </c>
      <c r="AT10" s="14">
        <v>34</v>
      </c>
      <c r="AU10" s="14">
        <v>34</v>
      </c>
      <c r="AV10" s="10">
        <f t="shared" si="10"/>
        <v>1</v>
      </c>
      <c r="AW10" s="13">
        <v>2</v>
      </c>
      <c r="AX10" s="14">
        <v>68</v>
      </c>
      <c r="AY10" s="14">
        <v>69</v>
      </c>
      <c r="AZ10" s="10">
        <f t="shared" si="11"/>
        <v>1.0147058823529411</v>
      </c>
      <c r="BA10" s="13">
        <v>2</v>
      </c>
      <c r="BB10" s="14">
        <v>68</v>
      </c>
      <c r="BC10" s="14">
        <v>70</v>
      </c>
      <c r="BD10" s="10">
        <f t="shared" si="12"/>
        <v>1.0294117647058822</v>
      </c>
      <c r="BE10" s="13">
        <v>2</v>
      </c>
      <c r="BF10" s="14">
        <v>68</v>
      </c>
      <c r="BG10" s="14">
        <v>69</v>
      </c>
      <c r="BH10" s="10">
        <f t="shared" si="13"/>
        <v>1.0147058823529411</v>
      </c>
      <c r="BI10" s="13">
        <v>2</v>
      </c>
      <c r="BJ10" s="14">
        <v>68</v>
      </c>
      <c r="BK10" s="14">
        <v>71</v>
      </c>
      <c r="BL10" s="10">
        <f t="shared" si="14"/>
        <v>1.0441176470588236</v>
      </c>
      <c r="BM10" s="13">
        <v>1</v>
      </c>
      <c r="BN10" s="14">
        <v>35</v>
      </c>
      <c r="BO10" s="14">
        <v>35</v>
      </c>
      <c r="BP10" s="10">
        <f t="shared" si="15"/>
        <v>1</v>
      </c>
      <c r="BQ10" s="13"/>
      <c r="BR10" s="14"/>
      <c r="BS10" s="14"/>
      <c r="BT10" s="10" t="e">
        <f t="shared" si="16"/>
        <v>#DIV/0!</v>
      </c>
      <c r="BU10" s="13">
        <v>2</v>
      </c>
      <c r="BV10" s="14">
        <v>68</v>
      </c>
      <c r="BW10" s="14">
        <v>70</v>
      </c>
      <c r="BX10" s="10">
        <f t="shared" si="17"/>
        <v>1.0294117647058822</v>
      </c>
      <c r="BY10" s="13">
        <v>1</v>
      </c>
      <c r="BZ10" s="14">
        <v>34</v>
      </c>
      <c r="CA10" s="14">
        <v>34</v>
      </c>
      <c r="CB10" s="10">
        <f t="shared" si="18"/>
        <v>1</v>
      </c>
      <c r="CC10" s="13">
        <v>3</v>
      </c>
      <c r="CD10" s="14">
        <v>102</v>
      </c>
      <c r="CE10" s="14">
        <v>102</v>
      </c>
      <c r="CF10" s="10">
        <f t="shared" si="19"/>
        <v>1</v>
      </c>
      <c r="CG10" s="13"/>
      <c r="CH10" s="14"/>
      <c r="CI10" s="14"/>
      <c r="CJ10" s="10" t="e">
        <f t="shared" si="20"/>
        <v>#DIV/0!</v>
      </c>
      <c r="CK10" s="13">
        <v>1</v>
      </c>
      <c r="CL10" s="14">
        <v>34</v>
      </c>
      <c r="CM10" s="14">
        <v>35</v>
      </c>
      <c r="CN10" s="10">
        <f t="shared" si="21"/>
        <v>1.0294117647058822</v>
      </c>
      <c r="CO10" s="13"/>
      <c r="CP10" s="14"/>
      <c r="CQ10" s="14"/>
      <c r="CR10" s="10" t="e">
        <f t="shared" si="22"/>
        <v>#DIV/0!</v>
      </c>
      <c r="CS10" s="13">
        <v>1</v>
      </c>
      <c r="CT10" s="14">
        <v>34</v>
      </c>
      <c r="CU10" s="14">
        <v>33</v>
      </c>
      <c r="CV10" s="10">
        <f t="shared" si="23"/>
        <v>0.97058823529411764</v>
      </c>
    </row>
    <row r="11" spans="1:100" x14ac:dyDescent="0.25">
      <c r="A11" s="12">
        <v>5</v>
      </c>
      <c r="B11" s="13">
        <v>9</v>
      </c>
      <c r="C11" s="13">
        <v>1</v>
      </c>
      <c r="D11" s="12">
        <v>6</v>
      </c>
      <c r="E11" s="13">
        <v>3</v>
      </c>
      <c r="F11" s="14">
        <v>102</v>
      </c>
      <c r="G11" s="14">
        <v>103</v>
      </c>
      <c r="H11" s="10">
        <f t="shared" si="0"/>
        <v>1.0098039215686274</v>
      </c>
      <c r="I11" s="13">
        <v>3</v>
      </c>
      <c r="J11" s="14">
        <v>102</v>
      </c>
      <c r="K11" s="14">
        <v>104</v>
      </c>
      <c r="L11" s="10">
        <f t="shared" si="1"/>
        <v>1.0196078431372548</v>
      </c>
      <c r="M11" s="13">
        <v>1</v>
      </c>
      <c r="N11" s="14">
        <v>34</v>
      </c>
      <c r="O11" s="14">
        <v>33</v>
      </c>
      <c r="P11" s="10">
        <f t="shared" si="2"/>
        <v>0.97058823529411764</v>
      </c>
      <c r="Q11" s="13">
        <v>2</v>
      </c>
      <c r="R11" s="14">
        <v>68</v>
      </c>
      <c r="S11" s="14">
        <v>69</v>
      </c>
      <c r="T11" s="10">
        <f t="shared" si="3"/>
        <v>1.0147058823529411</v>
      </c>
      <c r="U11" s="13">
        <v>3</v>
      </c>
      <c r="V11" s="14">
        <v>102</v>
      </c>
      <c r="W11" s="14">
        <v>104</v>
      </c>
      <c r="X11" s="10">
        <f t="shared" si="4"/>
        <v>1.0196078431372548</v>
      </c>
      <c r="Y11" s="13"/>
      <c r="Z11" s="14"/>
      <c r="AA11" s="14"/>
      <c r="AB11" s="10" t="e">
        <f t="shared" si="5"/>
        <v>#DIV/0!</v>
      </c>
      <c r="AC11" s="13">
        <v>3</v>
      </c>
      <c r="AD11" s="14">
        <v>102</v>
      </c>
      <c r="AE11" s="14">
        <v>97</v>
      </c>
      <c r="AF11" s="10">
        <f t="shared" si="6"/>
        <v>0.9509803921568627</v>
      </c>
      <c r="AG11" s="13">
        <v>2</v>
      </c>
      <c r="AH11" s="14">
        <v>68</v>
      </c>
      <c r="AI11" s="14">
        <v>69</v>
      </c>
      <c r="AJ11" s="10">
        <f t="shared" si="7"/>
        <v>1.0147058823529411</v>
      </c>
      <c r="AK11" s="13">
        <v>1</v>
      </c>
      <c r="AL11" s="14">
        <v>34</v>
      </c>
      <c r="AM11" s="14">
        <v>35</v>
      </c>
      <c r="AN11" s="10">
        <f t="shared" si="8"/>
        <v>1.0294117647058822</v>
      </c>
      <c r="AO11" s="13">
        <v>2</v>
      </c>
      <c r="AP11" s="14">
        <v>68</v>
      </c>
      <c r="AQ11" s="14">
        <v>67</v>
      </c>
      <c r="AR11" s="10">
        <f t="shared" si="9"/>
        <v>0.98529411764705888</v>
      </c>
      <c r="AS11" s="13">
        <v>1</v>
      </c>
      <c r="AT11" s="14">
        <v>34</v>
      </c>
      <c r="AU11" s="14">
        <v>34</v>
      </c>
      <c r="AV11" s="10">
        <f t="shared" si="10"/>
        <v>1</v>
      </c>
      <c r="AW11" s="13">
        <v>2</v>
      </c>
      <c r="AX11" s="14">
        <v>68</v>
      </c>
      <c r="AY11" s="14">
        <v>69</v>
      </c>
      <c r="AZ11" s="10">
        <f t="shared" si="11"/>
        <v>1.0147058823529411</v>
      </c>
      <c r="BA11" s="13">
        <v>3</v>
      </c>
      <c r="BB11" s="14">
        <v>102</v>
      </c>
      <c r="BC11" s="14">
        <v>104</v>
      </c>
      <c r="BD11" s="10">
        <f t="shared" si="12"/>
        <v>1.0196078431372548</v>
      </c>
      <c r="BE11" s="13">
        <v>2</v>
      </c>
      <c r="BF11" s="14">
        <v>68</v>
      </c>
      <c r="BG11" s="14">
        <v>69</v>
      </c>
      <c r="BH11" s="10">
        <f t="shared" si="13"/>
        <v>1.0147058823529411</v>
      </c>
      <c r="BI11" s="13">
        <v>2</v>
      </c>
      <c r="BJ11" s="14">
        <v>68</v>
      </c>
      <c r="BK11" s="14">
        <v>69</v>
      </c>
      <c r="BL11" s="10">
        <f t="shared" si="14"/>
        <v>1.0147058823529411</v>
      </c>
      <c r="BM11" s="13"/>
      <c r="BN11" s="14"/>
      <c r="BO11" s="14"/>
      <c r="BP11" s="10" t="e">
        <f t="shared" si="15"/>
        <v>#DIV/0!</v>
      </c>
      <c r="BQ11" s="13"/>
      <c r="BR11" s="14"/>
      <c r="BS11" s="14"/>
      <c r="BT11" s="10" t="e">
        <f t="shared" si="16"/>
        <v>#DIV/0!</v>
      </c>
      <c r="BU11" s="13">
        <v>1</v>
      </c>
      <c r="BV11" s="14">
        <v>34</v>
      </c>
      <c r="BW11" s="14">
        <v>33</v>
      </c>
      <c r="BX11" s="10">
        <f t="shared" si="17"/>
        <v>0.97058823529411764</v>
      </c>
      <c r="BY11" s="13">
        <v>1</v>
      </c>
      <c r="BZ11" s="14">
        <v>34</v>
      </c>
      <c r="CA11" s="14">
        <v>34</v>
      </c>
      <c r="CB11" s="10">
        <f t="shared" si="18"/>
        <v>1</v>
      </c>
      <c r="CC11" s="13">
        <v>3</v>
      </c>
      <c r="CD11" s="14">
        <v>102</v>
      </c>
      <c r="CE11" s="14">
        <v>103</v>
      </c>
      <c r="CF11" s="10">
        <f t="shared" si="19"/>
        <v>1.0098039215686274</v>
      </c>
      <c r="CG11" s="13"/>
      <c r="CH11" s="14"/>
      <c r="CI11" s="14"/>
      <c r="CJ11" s="10" t="e">
        <f t="shared" si="20"/>
        <v>#DIV/0!</v>
      </c>
      <c r="CK11" s="13">
        <v>1</v>
      </c>
      <c r="CL11" s="14">
        <v>34</v>
      </c>
      <c r="CM11" s="14">
        <v>34</v>
      </c>
      <c r="CN11" s="10">
        <f t="shared" si="21"/>
        <v>1</v>
      </c>
      <c r="CO11" s="13"/>
      <c r="CP11" s="14"/>
      <c r="CQ11" s="14"/>
      <c r="CR11" s="10" t="e">
        <f t="shared" si="22"/>
        <v>#DIV/0!</v>
      </c>
      <c r="CS11" s="13">
        <v>1</v>
      </c>
      <c r="CT11" s="14">
        <v>34</v>
      </c>
      <c r="CU11" s="14">
        <v>33</v>
      </c>
      <c r="CV11" s="10">
        <f t="shared" si="23"/>
        <v>0.97058823529411764</v>
      </c>
    </row>
    <row r="12" spans="1:100" x14ac:dyDescent="0.25">
      <c r="CK12" s="27"/>
    </row>
    <row r="13" spans="1:100" x14ac:dyDescent="0.25">
      <c r="B13" s="63" t="s">
        <v>65</v>
      </c>
      <c r="C13" s="63"/>
      <c r="D13" s="63"/>
      <c r="E13" s="63"/>
    </row>
    <row r="14" spans="1:100" x14ac:dyDescent="0.25">
      <c r="B14" s="63"/>
      <c r="C14" s="63"/>
      <c r="D14" s="63"/>
      <c r="E14" s="63"/>
    </row>
    <row r="15" spans="1:100" x14ac:dyDescent="0.25">
      <c r="B15" s="63"/>
      <c r="C15" s="63"/>
      <c r="D15" s="63"/>
      <c r="E15" s="63"/>
    </row>
    <row r="16" spans="1:100" x14ac:dyDescent="0.25">
      <c r="B16" s="63"/>
      <c r="C16" s="63"/>
      <c r="D16" s="63"/>
      <c r="E16" s="63"/>
    </row>
    <row r="17" spans="2:5" x14ac:dyDescent="0.25">
      <c r="B17" s="63"/>
      <c r="C17" s="63"/>
      <c r="D17" s="63"/>
      <c r="E17" s="63"/>
    </row>
    <row r="18" spans="2:5" x14ac:dyDescent="0.25">
      <c r="B18" s="63"/>
      <c r="C18" s="63"/>
      <c r="D18" s="63"/>
      <c r="E18" s="63"/>
    </row>
    <row r="19" spans="2:5" x14ac:dyDescent="0.25">
      <c r="B19" s="63"/>
      <c r="C19" s="63"/>
      <c r="D19" s="63"/>
      <c r="E19" s="63"/>
    </row>
    <row r="20" spans="2:5" x14ac:dyDescent="0.25">
      <c r="B20" s="63"/>
      <c r="C20" s="63"/>
      <c r="D20" s="63"/>
      <c r="E20" s="63"/>
    </row>
    <row r="21" spans="2:5" x14ac:dyDescent="0.25">
      <c r="B21" s="63"/>
      <c r="C21" s="63"/>
      <c r="D21" s="63"/>
      <c r="E21" s="63"/>
    </row>
    <row r="22" spans="2:5" x14ac:dyDescent="0.25">
      <c r="B22" s="63"/>
      <c r="C22" s="63"/>
      <c r="D22" s="63"/>
      <c r="E22" s="63"/>
    </row>
    <row r="23" spans="2:5" x14ac:dyDescent="0.25">
      <c r="B23" s="63"/>
      <c r="C23" s="63"/>
      <c r="D23" s="63"/>
      <c r="E23" s="63"/>
    </row>
    <row r="24" spans="2:5" x14ac:dyDescent="0.25">
      <c r="B24" s="63"/>
      <c r="C24" s="63"/>
      <c r="D24" s="63"/>
      <c r="E24" s="63"/>
    </row>
  </sheetData>
  <mergeCells count="78">
    <mergeCell ref="B13:E24"/>
    <mergeCell ref="CS3:CV3"/>
    <mergeCell ref="CS4:CU4"/>
    <mergeCell ref="CV4:CV5"/>
    <mergeCell ref="CK3:CN3"/>
    <mergeCell ref="CK4:CM4"/>
    <mergeCell ref="CN4:CN5"/>
    <mergeCell ref="CO3:CR3"/>
    <mergeCell ref="CO4:CQ4"/>
    <mergeCell ref="CR4:CR5"/>
    <mergeCell ref="CC3:CF3"/>
    <mergeCell ref="CG3:CJ3"/>
    <mergeCell ref="AO3:AR3"/>
    <mergeCell ref="AS3:AV3"/>
    <mergeCell ref="AW3:AZ3"/>
    <mergeCell ref="BA3:BD3"/>
    <mergeCell ref="B1:P1"/>
    <mergeCell ref="A3:A5"/>
    <mergeCell ref="B3:B5"/>
    <mergeCell ref="C3:C5"/>
    <mergeCell ref="D3:D5"/>
    <mergeCell ref="E3:H3"/>
    <mergeCell ref="I3:L3"/>
    <mergeCell ref="M3:P3"/>
    <mergeCell ref="E4:G4"/>
    <mergeCell ref="H4:H5"/>
    <mergeCell ref="I4:K4"/>
    <mergeCell ref="L4:L5"/>
    <mergeCell ref="M4:O4"/>
    <mergeCell ref="P4:P5"/>
    <mergeCell ref="BD4:BD5"/>
    <mergeCell ref="BE4:BG4"/>
    <mergeCell ref="BH4:BH5"/>
    <mergeCell ref="BI4:BK4"/>
    <mergeCell ref="BL4:BL5"/>
    <mergeCell ref="AS4:AU4"/>
    <mergeCell ref="AV4:AV5"/>
    <mergeCell ref="AW4:AY4"/>
    <mergeCell ref="AZ4:AZ5"/>
    <mergeCell ref="BA4:BC4"/>
    <mergeCell ref="BU3:BX3"/>
    <mergeCell ref="BY3:CB3"/>
    <mergeCell ref="Q3:T3"/>
    <mergeCell ref="U3:X3"/>
    <mergeCell ref="Y3:AB3"/>
    <mergeCell ref="AC3:AF3"/>
    <mergeCell ref="AG3:AJ3"/>
    <mergeCell ref="AK3:AN3"/>
    <mergeCell ref="BE3:BH3"/>
    <mergeCell ref="BI3:BL3"/>
    <mergeCell ref="BM3:BP3"/>
    <mergeCell ref="BQ3:BT3"/>
    <mergeCell ref="Q4:S4"/>
    <mergeCell ref="AR4:AR5"/>
    <mergeCell ref="U4:W4"/>
    <mergeCell ref="X4:X5"/>
    <mergeCell ref="Y4:AA4"/>
    <mergeCell ref="AB4:AB5"/>
    <mergeCell ref="AC4:AE4"/>
    <mergeCell ref="AF4:AF5"/>
    <mergeCell ref="AG4:AI4"/>
    <mergeCell ref="AJ4:AJ5"/>
    <mergeCell ref="AK4:AM4"/>
    <mergeCell ref="AN4:AN5"/>
    <mergeCell ref="AO4:AQ4"/>
    <mergeCell ref="T4:T5"/>
    <mergeCell ref="BM4:BO4"/>
    <mergeCell ref="CC4:CE4"/>
    <mergeCell ref="CF4:CF5"/>
    <mergeCell ref="CG4:CI4"/>
    <mergeCell ref="CJ4:CJ5"/>
    <mergeCell ref="BQ4:BS4"/>
    <mergeCell ref="BT4:BT5"/>
    <mergeCell ref="BU4:BW4"/>
    <mergeCell ref="BX4:BX5"/>
    <mergeCell ref="BY4:CA4"/>
    <mergeCell ref="CB4:CB5"/>
    <mergeCell ref="BP4:BP5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B14" sqref="B14:E25"/>
    </sheetView>
  </sheetViews>
  <sheetFormatPr defaultRowHeight="15" x14ac:dyDescent="0.25"/>
  <cols>
    <col min="2" max="2" width="33.5703125" customWidth="1"/>
  </cols>
  <sheetData>
    <row r="1" spans="1:96" ht="18.75" x14ac:dyDescent="0.3">
      <c r="A1" s="3"/>
      <c r="B1" s="61" t="s">
        <v>27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96" ht="15.75" thickBot="1" x14ac:dyDescent="0.3">
      <c r="A2" s="4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96" ht="30.75" customHeight="1" x14ac:dyDescent="0.25">
      <c r="A3" s="53" t="s">
        <v>0</v>
      </c>
      <c r="B3" s="53" t="s">
        <v>22</v>
      </c>
      <c r="C3" s="44" t="s">
        <v>24</v>
      </c>
      <c r="D3" s="55" t="s">
        <v>25</v>
      </c>
      <c r="E3" s="52" t="s">
        <v>1</v>
      </c>
      <c r="F3" s="50"/>
      <c r="G3" s="50"/>
      <c r="H3" s="51"/>
      <c r="I3" s="52" t="s">
        <v>23</v>
      </c>
      <c r="J3" s="50"/>
      <c r="K3" s="50"/>
      <c r="L3" s="51"/>
      <c r="M3" s="52" t="s">
        <v>2</v>
      </c>
      <c r="N3" s="50"/>
      <c r="O3" s="50"/>
      <c r="P3" s="51"/>
      <c r="Q3" s="52" t="s">
        <v>3</v>
      </c>
      <c r="R3" s="50"/>
      <c r="S3" s="50"/>
      <c r="T3" s="51"/>
      <c r="U3" s="49" t="s">
        <v>26</v>
      </c>
      <c r="V3" s="50"/>
      <c r="W3" s="50"/>
      <c r="X3" s="51"/>
      <c r="Y3" s="49" t="s">
        <v>28</v>
      </c>
      <c r="Z3" s="50"/>
      <c r="AA3" s="50"/>
      <c r="AB3" s="51"/>
      <c r="AC3" s="52" t="s">
        <v>4</v>
      </c>
      <c r="AD3" s="50"/>
      <c r="AE3" s="50"/>
      <c r="AF3" s="51"/>
      <c r="AG3" s="52" t="s">
        <v>5</v>
      </c>
      <c r="AH3" s="50"/>
      <c r="AI3" s="50"/>
      <c r="AJ3" s="51"/>
      <c r="AK3" s="52" t="s">
        <v>6</v>
      </c>
      <c r="AL3" s="50"/>
      <c r="AM3" s="50"/>
      <c r="AN3" s="51"/>
      <c r="AO3" s="52" t="s">
        <v>7</v>
      </c>
      <c r="AP3" s="50"/>
      <c r="AQ3" s="50"/>
      <c r="AR3" s="51"/>
      <c r="AS3" s="52" t="s">
        <v>8</v>
      </c>
      <c r="AT3" s="50"/>
      <c r="AU3" s="50"/>
      <c r="AV3" s="51"/>
      <c r="AW3" s="52" t="s">
        <v>9</v>
      </c>
      <c r="AX3" s="50"/>
      <c r="AY3" s="50"/>
      <c r="AZ3" s="51"/>
      <c r="BA3" s="52" t="s">
        <v>10</v>
      </c>
      <c r="BB3" s="50"/>
      <c r="BC3" s="50"/>
      <c r="BD3" s="51"/>
      <c r="BE3" s="52" t="s">
        <v>11</v>
      </c>
      <c r="BF3" s="50"/>
      <c r="BG3" s="50"/>
      <c r="BH3" s="51"/>
      <c r="BI3" s="52" t="s">
        <v>12</v>
      </c>
      <c r="BJ3" s="50"/>
      <c r="BK3" s="50"/>
      <c r="BL3" s="51"/>
      <c r="BM3" s="52" t="s">
        <v>14</v>
      </c>
      <c r="BN3" s="50"/>
      <c r="BO3" s="50"/>
      <c r="BP3" s="51"/>
      <c r="BQ3" s="52" t="s">
        <v>15</v>
      </c>
      <c r="BR3" s="50"/>
      <c r="BS3" s="50"/>
      <c r="BT3" s="51"/>
      <c r="BU3" s="49" t="s">
        <v>13</v>
      </c>
      <c r="BV3" s="50"/>
      <c r="BW3" s="50"/>
      <c r="BX3" s="51"/>
      <c r="BY3" s="52" t="s">
        <v>16</v>
      </c>
      <c r="BZ3" s="50"/>
      <c r="CA3" s="50"/>
      <c r="CB3" s="51"/>
      <c r="CC3" s="52" t="s">
        <v>17</v>
      </c>
      <c r="CD3" s="50"/>
      <c r="CE3" s="50"/>
      <c r="CF3" s="51"/>
      <c r="CG3" s="58" t="s">
        <v>55</v>
      </c>
      <c r="CH3" s="59"/>
      <c r="CI3" s="59"/>
      <c r="CJ3" s="60"/>
      <c r="CK3" s="58" t="s">
        <v>56</v>
      </c>
      <c r="CL3" s="59"/>
      <c r="CM3" s="59"/>
      <c r="CN3" s="60"/>
      <c r="CO3" s="58" t="s">
        <v>57</v>
      </c>
      <c r="CP3" s="59"/>
      <c r="CQ3" s="59"/>
      <c r="CR3" s="60"/>
    </row>
    <row r="4" spans="1:96" x14ac:dyDescent="0.25">
      <c r="A4" s="54"/>
      <c r="B4" s="54"/>
      <c r="C4" s="54"/>
      <c r="D4" s="56"/>
      <c r="E4" s="46" t="s">
        <v>18</v>
      </c>
      <c r="F4" s="47"/>
      <c r="G4" s="48"/>
      <c r="H4" s="44" t="s">
        <v>19</v>
      </c>
      <c r="I4" s="46" t="s">
        <v>18</v>
      </c>
      <c r="J4" s="47"/>
      <c r="K4" s="48"/>
      <c r="L4" s="44" t="s">
        <v>19</v>
      </c>
      <c r="M4" s="46" t="s">
        <v>18</v>
      </c>
      <c r="N4" s="47"/>
      <c r="O4" s="48"/>
      <c r="P4" s="44" t="s">
        <v>19</v>
      </c>
      <c r="Q4" s="46" t="s">
        <v>18</v>
      </c>
      <c r="R4" s="47"/>
      <c r="S4" s="48"/>
      <c r="T4" s="44" t="s">
        <v>19</v>
      </c>
      <c r="U4" s="46" t="s">
        <v>18</v>
      </c>
      <c r="V4" s="47"/>
      <c r="W4" s="48"/>
      <c r="X4" s="44" t="s">
        <v>19</v>
      </c>
      <c r="Y4" s="46" t="s">
        <v>18</v>
      </c>
      <c r="Z4" s="47"/>
      <c r="AA4" s="48"/>
      <c r="AB4" s="44" t="s">
        <v>19</v>
      </c>
      <c r="AC4" s="46" t="s">
        <v>18</v>
      </c>
      <c r="AD4" s="47"/>
      <c r="AE4" s="48"/>
      <c r="AF4" s="44" t="s">
        <v>19</v>
      </c>
      <c r="AG4" s="46" t="s">
        <v>18</v>
      </c>
      <c r="AH4" s="47"/>
      <c r="AI4" s="48"/>
      <c r="AJ4" s="44" t="s">
        <v>19</v>
      </c>
      <c r="AK4" s="46" t="s">
        <v>18</v>
      </c>
      <c r="AL4" s="47"/>
      <c r="AM4" s="48"/>
      <c r="AN4" s="44" t="s">
        <v>19</v>
      </c>
      <c r="AO4" s="46" t="s">
        <v>18</v>
      </c>
      <c r="AP4" s="47"/>
      <c r="AQ4" s="48"/>
      <c r="AR4" s="44" t="s">
        <v>19</v>
      </c>
      <c r="AS4" s="46" t="s">
        <v>18</v>
      </c>
      <c r="AT4" s="47"/>
      <c r="AU4" s="48"/>
      <c r="AV4" s="44" t="s">
        <v>19</v>
      </c>
      <c r="AW4" s="46" t="s">
        <v>18</v>
      </c>
      <c r="AX4" s="47"/>
      <c r="AY4" s="48"/>
      <c r="AZ4" s="44" t="s">
        <v>19</v>
      </c>
      <c r="BA4" s="46" t="s">
        <v>18</v>
      </c>
      <c r="BB4" s="47"/>
      <c r="BC4" s="48"/>
      <c r="BD4" s="44" t="s">
        <v>19</v>
      </c>
      <c r="BE4" s="46" t="s">
        <v>18</v>
      </c>
      <c r="BF4" s="47"/>
      <c r="BG4" s="48"/>
      <c r="BH4" s="44" t="s">
        <v>19</v>
      </c>
      <c r="BI4" s="46" t="s">
        <v>18</v>
      </c>
      <c r="BJ4" s="47"/>
      <c r="BK4" s="48"/>
      <c r="BL4" s="44" t="s">
        <v>19</v>
      </c>
      <c r="BM4" s="46" t="s">
        <v>18</v>
      </c>
      <c r="BN4" s="47"/>
      <c r="BO4" s="48"/>
      <c r="BP4" s="44" t="s">
        <v>19</v>
      </c>
      <c r="BQ4" s="46" t="s">
        <v>18</v>
      </c>
      <c r="BR4" s="47"/>
      <c r="BS4" s="48"/>
      <c r="BT4" s="44" t="s">
        <v>19</v>
      </c>
      <c r="BU4" s="46" t="s">
        <v>18</v>
      </c>
      <c r="BV4" s="47"/>
      <c r="BW4" s="48"/>
      <c r="BX4" s="44" t="s">
        <v>19</v>
      </c>
      <c r="BY4" s="46" t="s">
        <v>18</v>
      </c>
      <c r="BZ4" s="47"/>
      <c r="CA4" s="48"/>
      <c r="CB4" s="44" t="s">
        <v>19</v>
      </c>
      <c r="CC4" s="46" t="s">
        <v>18</v>
      </c>
      <c r="CD4" s="47"/>
      <c r="CE4" s="48"/>
      <c r="CF4" s="44" t="s">
        <v>19</v>
      </c>
      <c r="CG4" s="46" t="s">
        <v>18</v>
      </c>
      <c r="CH4" s="47"/>
      <c r="CI4" s="48"/>
      <c r="CJ4" s="44" t="s">
        <v>19</v>
      </c>
      <c r="CK4" s="46" t="s">
        <v>18</v>
      </c>
      <c r="CL4" s="47"/>
      <c r="CM4" s="48"/>
      <c r="CN4" s="44" t="s">
        <v>19</v>
      </c>
      <c r="CO4" s="46" t="s">
        <v>18</v>
      </c>
      <c r="CP4" s="47"/>
      <c r="CQ4" s="48"/>
      <c r="CR4" s="44" t="s">
        <v>19</v>
      </c>
    </row>
    <row r="5" spans="1:96" ht="57" x14ac:dyDescent="0.25">
      <c r="A5" s="45"/>
      <c r="B5" s="45"/>
      <c r="C5" s="45"/>
      <c r="D5" s="57"/>
      <c r="E5" s="17" t="s">
        <v>29</v>
      </c>
      <c r="F5" s="6" t="s">
        <v>20</v>
      </c>
      <c r="G5" s="7" t="s">
        <v>21</v>
      </c>
      <c r="H5" s="45"/>
      <c r="I5" s="17" t="s">
        <v>29</v>
      </c>
      <c r="J5" s="6" t="s">
        <v>20</v>
      </c>
      <c r="K5" s="7" t="s">
        <v>21</v>
      </c>
      <c r="L5" s="45"/>
      <c r="M5" s="17" t="s">
        <v>29</v>
      </c>
      <c r="N5" s="6" t="s">
        <v>20</v>
      </c>
      <c r="O5" s="7" t="s">
        <v>21</v>
      </c>
      <c r="P5" s="45"/>
      <c r="Q5" s="17" t="s">
        <v>29</v>
      </c>
      <c r="R5" s="6" t="s">
        <v>20</v>
      </c>
      <c r="S5" s="7" t="s">
        <v>21</v>
      </c>
      <c r="T5" s="45"/>
      <c r="U5" s="17" t="s">
        <v>29</v>
      </c>
      <c r="V5" s="6" t="s">
        <v>20</v>
      </c>
      <c r="W5" s="7" t="s">
        <v>21</v>
      </c>
      <c r="X5" s="45"/>
      <c r="Y5" s="17" t="s">
        <v>29</v>
      </c>
      <c r="Z5" s="6" t="s">
        <v>20</v>
      </c>
      <c r="AA5" s="7" t="s">
        <v>21</v>
      </c>
      <c r="AB5" s="45"/>
      <c r="AC5" s="17" t="s">
        <v>29</v>
      </c>
      <c r="AD5" s="6" t="s">
        <v>20</v>
      </c>
      <c r="AE5" s="7" t="s">
        <v>21</v>
      </c>
      <c r="AF5" s="45"/>
      <c r="AG5" s="17" t="s">
        <v>29</v>
      </c>
      <c r="AH5" s="6" t="s">
        <v>20</v>
      </c>
      <c r="AI5" s="7" t="s">
        <v>21</v>
      </c>
      <c r="AJ5" s="45"/>
      <c r="AK5" s="17" t="s">
        <v>29</v>
      </c>
      <c r="AL5" s="6" t="s">
        <v>20</v>
      </c>
      <c r="AM5" s="7" t="s">
        <v>21</v>
      </c>
      <c r="AN5" s="45"/>
      <c r="AO5" s="17" t="s">
        <v>29</v>
      </c>
      <c r="AP5" s="6" t="s">
        <v>20</v>
      </c>
      <c r="AQ5" s="7" t="s">
        <v>21</v>
      </c>
      <c r="AR5" s="45"/>
      <c r="AS5" s="17" t="s">
        <v>29</v>
      </c>
      <c r="AT5" s="6" t="s">
        <v>20</v>
      </c>
      <c r="AU5" s="7" t="s">
        <v>21</v>
      </c>
      <c r="AV5" s="45"/>
      <c r="AW5" s="17" t="s">
        <v>29</v>
      </c>
      <c r="AX5" s="6" t="s">
        <v>20</v>
      </c>
      <c r="AY5" s="7" t="s">
        <v>21</v>
      </c>
      <c r="AZ5" s="45"/>
      <c r="BA5" s="17" t="s">
        <v>29</v>
      </c>
      <c r="BB5" s="6" t="s">
        <v>20</v>
      </c>
      <c r="BC5" s="7" t="s">
        <v>21</v>
      </c>
      <c r="BD5" s="45"/>
      <c r="BE5" s="17" t="s">
        <v>29</v>
      </c>
      <c r="BF5" s="6" t="s">
        <v>20</v>
      </c>
      <c r="BG5" s="7" t="s">
        <v>21</v>
      </c>
      <c r="BH5" s="45"/>
      <c r="BI5" s="17" t="s">
        <v>29</v>
      </c>
      <c r="BJ5" s="6" t="s">
        <v>20</v>
      </c>
      <c r="BK5" s="7" t="s">
        <v>21</v>
      </c>
      <c r="BL5" s="45"/>
      <c r="BM5" s="17" t="s">
        <v>29</v>
      </c>
      <c r="BN5" s="6" t="s">
        <v>20</v>
      </c>
      <c r="BO5" s="7" t="s">
        <v>21</v>
      </c>
      <c r="BP5" s="45"/>
      <c r="BQ5" s="17" t="s">
        <v>29</v>
      </c>
      <c r="BR5" s="6" t="s">
        <v>20</v>
      </c>
      <c r="BS5" s="7" t="s">
        <v>21</v>
      </c>
      <c r="BT5" s="45"/>
      <c r="BU5" s="17" t="s">
        <v>29</v>
      </c>
      <c r="BV5" s="6" t="s">
        <v>20</v>
      </c>
      <c r="BW5" s="7" t="s">
        <v>21</v>
      </c>
      <c r="BX5" s="45"/>
      <c r="BY5" s="17" t="s">
        <v>29</v>
      </c>
      <c r="BZ5" s="6" t="s">
        <v>20</v>
      </c>
      <c r="CA5" s="7" t="s">
        <v>21</v>
      </c>
      <c r="CB5" s="45"/>
      <c r="CC5" s="17" t="s">
        <v>29</v>
      </c>
      <c r="CD5" s="6" t="s">
        <v>20</v>
      </c>
      <c r="CE5" s="7" t="s">
        <v>21</v>
      </c>
      <c r="CF5" s="45"/>
      <c r="CG5" s="17" t="s">
        <v>29</v>
      </c>
      <c r="CH5" s="6" t="s">
        <v>20</v>
      </c>
      <c r="CI5" s="7" t="s">
        <v>21</v>
      </c>
      <c r="CJ5" s="45"/>
      <c r="CK5" s="17" t="s">
        <v>29</v>
      </c>
      <c r="CL5" s="6" t="s">
        <v>20</v>
      </c>
      <c r="CM5" s="7" t="s">
        <v>21</v>
      </c>
      <c r="CN5" s="45"/>
      <c r="CO5" s="17" t="s">
        <v>29</v>
      </c>
      <c r="CP5" s="6" t="s">
        <v>20</v>
      </c>
      <c r="CQ5" s="7" t="s">
        <v>21</v>
      </c>
      <c r="CR5" s="45"/>
    </row>
    <row r="6" spans="1:96" x14ac:dyDescent="0.25">
      <c r="A6" s="8"/>
      <c r="B6" s="15" t="s">
        <v>37</v>
      </c>
      <c r="C6" s="9">
        <v>5</v>
      </c>
      <c r="D6" s="9">
        <v>43</v>
      </c>
      <c r="E6" s="9">
        <f>E7+E8+E9+E10+E11</f>
        <v>21</v>
      </c>
      <c r="F6" s="9">
        <f>F7+F8+F9+F10+F11</f>
        <v>714</v>
      </c>
      <c r="G6" s="9">
        <f>G7+G8+G9+G10+G11</f>
        <v>707</v>
      </c>
      <c r="H6" s="10">
        <f t="shared" ref="H6:H11" si="0">G6/F6</f>
        <v>0.99019607843137258</v>
      </c>
      <c r="I6" s="9">
        <f>I7+I8+I9+I10+I11</f>
        <v>13</v>
      </c>
      <c r="J6" s="9">
        <f>J7+J8+J9+J10+J11</f>
        <v>442</v>
      </c>
      <c r="K6" s="9">
        <f>K7+K8+K9+K10+K11</f>
        <v>431</v>
      </c>
      <c r="L6" s="10">
        <f t="shared" ref="L6:L11" si="1">K6/J6</f>
        <v>0.97511312217194568</v>
      </c>
      <c r="M6" s="9">
        <f>M7+M8+M9+M10+M11</f>
        <v>10</v>
      </c>
      <c r="N6" s="9">
        <f>N7+N8+N9+N10+N11</f>
        <v>340</v>
      </c>
      <c r="O6" s="9">
        <f>O7+O8+O9+O10+O11</f>
        <v>337</v>
      </c>
      <c r="P6" s="10">
        <f t="shared" ref="P6:P11" si="2">O6/N6</f>
        <v>0.99117647058823533</v>
      </c>
      <c r="Q6" s="9">
        <f>Q7+Q8+Q9+Q10+Q11</f>
        <v>5</v>
      </c>
      <c r="R6" s="9">
        <f>R7+R8+R9+R10+R11</f>
        <v>170</v>
      </c>
      <c r="S6" s="9">
        <f>S7+S8+S9+S10+S11</f>
        <v>162</v>
      </c>
      <c r="T6" s="10">
        <f t="shared" ref="T6:T11" si="3">S6/R6</f>
        <v>0.95294117647058818</v>
      </c>
      <c r="U6" s="9">
        <f>U7+U8+U9+U10+U11</f>
        <v>15</v>
      </c>
      <c r="V6" s="9">
        <f>V7+V8+V9+V10+V11</f>
        <v>510</v>
      </c>
      <c r="W6" s="9">
        <f>W7+W8+W9+W10+W11</f>
        <v>499</v>
      </c>
      <c r="X6" s="10">
        <f t="shared" ref="X6:X11" si="4">W6/V6</f>
        <v>0.97843137254901957</v>
      </c>
      <c r="Y6" s="11"/>
      <c r="Z6" s="8"/>
      <c r="AA6" s="8"/>
      <c r="AB6" s="10" t="e">
        <f t="shared" ref="AB6:AB11" si="5">AA6/Z6</f>
        <v>#DIV/0!</v>
      </c>
      <c r="AC6" s="9">
        <f>AC7+AC8+AC9+AC10+AC11</f>
        <v>19</v>
      </c>
      <c r="AD6" s="9">
        <f>AD7+AD8+AD9+AD10+AD11</f>
        <v>646</v>
      </c>
      <c r="AE6" s="9">
        <f>AE7+AE8+AE9+AE10+AE11</f>
        <v>634</v>
      </c>
      <c r="AF6" s="10">
        <f t="shared" ref="AF6:AF11" si="6">AE6/AD6</f>
        <v>0.98142414860681115</v>
      </c>
      <c r="AG6" s="9">
        <f>AG7+AG8+AG9+AG10+AG11</f>
        <v>6</v>
      </c>
      <c r="AH6" s="9">
        <f>AH7+AH8+AH9+AH10+AH11</f>
        <v>204</v>
      </c>
      <c r="AI6" s="9">
        <f>AI7+AI8+AI9+AI10+AI11</f>
        <v>201</v>
      </c>
      <c r="AJ6" s="10">
        <f t="shared" ref="AJ6:AJ11" si="7">AI6/AH6</f>
        <v>0.98529411764705888</v>
      </c>
      <c r="AK6" s="9">
        <f t="shared" ref="AK6:AM6" si="8">AK7+AK8+AK9+AK10+AK11</f>
        <v>3</v>
      </c>
      <c r="AL6" s="9">
        <f t="shared" si="8"/>
        <v>102</v>
      </c>
      <c r="AM6" s="9">
        <f t="shared" si="8"/>
        <v>101</v>
      </c>
      <c r="AN6" s="10">
        <f t="shared" ref="AN6:AN11" si="9">AM6/AL6</f>
        <v>0.99019607843137258</v>
      </c>
      <c r="AO6" s="9">
        <f t="shared" ref="AO6:AQ6" si="10">AO7+AO8+AO9+AO10+AO11</f>
        <v>10</v>
      </c>
      <c r="AP6" s="9">
        <f t="shared" si="10"/>
        <v>340</v>
      </c>
      <c r="AQ6" s="9">
        <f t="shared" si="10"/>
        <v>332</v>
      </c>
      <c r="AR6" s="10">
        <f t="shared" ref="AR6:AR11" si="11">AQ6/AP6</f>
        <v>0.97647058823529409</v>
      </c>
      <c r="AS6" s="9">
        <f t="shared" ref="AS6:AU6" si="12">AS7+AS8+AS9+AS10+AS11</f>
        <v>4</v>
      </c>
      <c r="AT6" s="9">
        <f t="shared" si="12"/>
        <v>136</v>
      </c>
      <c r="AU6" s="9">
        <f t="shared" si="12"/>
        <v>134</v>
      </c>
      <c r="AV6" s="10">
        <f t="shared" ref="AV6:AV11" si="13">AU6/AT6</f>
        <v>0.98529411764705888</v>
      </c>
      <c r="AW6" s="9">
        <f t="shared" ref="AW6:AY6" si="14">AW7+AW8+AW9+AW10+AW11</f>
        <v>8</v>
      </c>
      <c r="AX6" s="9">
        <f t="shared" si="14"/>
        <v>272</v>
      </c>
      <c r="AY6" s="9">
        <f t="shared" si="14"/>
        <v>267</v>
      </c>
      <c r="AZ6" s="10">
        <f t="shared" ref="AZ6:AZ11" si="15">AY6/AX6</f>
        <v>0.98161764705882348</v>
      </c>
      <c r="BA6" s="9">
        <f t="shared" ref="BA6:BC6" si="16">BA7+BA8+BA9+BA10+BA11</f>
        <v>7</v>
      </c>
      <c r="BB6" s="9">
        <f t="shared" si="16"/>
        <v>238</v>
      </c>
      <c r="BC6" s="9">
        <f t="shared" si="16"/>
        <v>238</v>
      </c>
      <c r="BD6" s="10">
        <f t="shared" ref="BD6:BD11" si="17">BC6/BB6</f>
        <v>1</v>
      </c>
      <c r="BE6" s="9">
        <f t="shared" ref="BE6:BG6" si="18">BE7+BE8+BE9+BE10+BE11</f>
        <v>4</v>
      </c>
      <c r="BF6" s="9">
        <f t="shared" si="18"/>
        <v>136</v>
      </c>
      <c r="BG6" s="9">
        <f t="shared" si="18"/>
        <v>130</v>
      </c>
      <c r="BH6" s="10">
        <f t="shared" ref="BH6:BH11" si="19">BG6/BF6</f>
        <v>0.95588235294117652</v>
      </c>
      <c r="BI6" s="9">
        <f t="shared" ref="BI6:BK6" si="20">BI7+BI8+BI9+BI10+BI11</f>
        <v>7</v>
      </c>
      <c r="BJ6" s="9">
        <f t="shared" si="20"/>
        <v>238</v>
      </c>
      <c r="BK6" s="9">
        <f t="shared" si="20"/>
        <v>234</v>
      </c>
      <c r="BL6" s="10">
        <f t="shared" ref="BL6:BL11" si="21">BK6/BJ6</f>
        <v>0.98319327731092432</v>
      </c>
      <c r="BM6" s="9">
        <f t="shared" ref="BM6:BO6" si="22">BM7+BM8+BM9+BM10+BM11</f>
        <v>4</v>
      </c>
      <c r="BN6" s="9">
        <f t="shared" si="22"/>
        <v>136</v>
      </c>
      <c r="BO6" s="9">
        <f t="shared" si="22"/>
        <v>136</v>
      </c>
      <c r="BP6" s="10">
        <f t="shared" ref="BP6:BP11" si="23">BO6/BN6</f>
        <v>1</v>
      </c>
      <c r="BQ6" s="9">
        <f t="shared" ref="BQ6:BS6" si="24">BQ7+BQ8+BQ9+BQ10+BQ11</f>
        <v>3</v>
      </c>
      <c r="BR6" s="9">
        <f t="shared" si="24"/>
        <v>102</v>
      </c>
      <c r="BS6" s="9">
        <f t="shared" si="24"/>
        <v>103</v>
      </c>
      <c r="BT6" s="10">
        <f t="shared" ref="BT6:BT11" si="25">BS6/BR6</f>
        <v>1.0098039215686274</v>
      </c>
      <c r="BU6" s="9">
        <f t="shared" ref="BU6:BW6" si="26">BU7+BU8+BU9+BU10+BU11</f>
        <v>9</v>
      </c>
      <c r="BV6" s="9">
        <f t="shared" si="26"/>
        <v>306</v>
      </c>
      <c r="BW6" s="9">
        <f t="shared" si="26"/>
        <v>300</v>
      </c>
      <c r="BX6" s="10">
        <f t="shared" ref="BX6:BX11" si="27">BW6/BV6</f>
        <v>0.98039215686274506</v>
      </c>
      <c r="BY6" s="9">
        <f t="shared" ref="BY6:CA6" si="28">BY7+BY8+BY9+BY10+BY11</f>
        <v>2</v>
      </c>
      <c r="BZ6" s="9">
        <f t="shared" si="28"/>
        <v>68</v>
      </c>
      <c r="CA6" s="9">
        <f t="shared" si="28"/>
        <v>67</v>
      </c>
      <c r="CB6" s="10">
        <f t="shared" ref="CB6:CB11" si="29">CA6/BZ6</f>
        <v>0.98529411764705888</v>
      </c>
      <c r="CC6" s="9">
        <f t="shared" ref="CC6:CE6" si="30">CC7+CC8+CC9+CC10+CC11</f>
        <v>15</v>
      </c>
      <c r="CD6" s="9">
        <f t="shared" si="30"/>
        <v>510</v>
      </c>
      <c r="CE6" s="9">
        <f t="shared" si="30"/>
        <v>500</v>
      </c>
      <c r="CF6" s="10">
        <f t="shared" ref="CF6:CF11" si="31">CE6/CD6</f>
        <v>0.98039215686274506</v>
      </c>
      <c r="CG6" s="9">
        <f t="shared" ref="CG6:CI6" si="32">CG7+CG8+CG9+CG10+CG11</f>
        <v>1</v>
      </c>
      <c r="CH6" s="9">
        <f t="shared" si="32"/>
        <v>34</v>
      </c>
      <c r="CI6" s="9">
        <f t="shared" si="32"/>
        <v>34</v>
      </c>
      <c r="CJ6" s="10">
        <f t="shared" ref="CJ6:CJ11" si="33">CI6/CH6</f>
        <v>1</v>
      </c>
      <c r="CK6" s="9">
        <f t="shared" ref="CK6:CM6" si="34">CK7+CK8+CK9+CK10+CK11</f>
        <v>1</v>
      </c>
      <c r="CL6" s="9">
        <f t="shared" si="34"/>
        <v>34</v>
      </c>
      <c r="CM6" s="9">
        <f t="shared" si="34"/>
        <v>33</v>
      </c>
      <c r="CN6" s="10">
        <f t="shared" ref="CN6:CN11" si="35">CM6/CL6</f>
        <v>0.97058823529411764</v>
      </c>
      <c r="CO6" s="9">
        <f t="shared" ref="CO6:CQ6" si="36">CO7+CO8+CO9+CO10+CO11</f>
        <v>5</v>
      </c>
      <c r="CP6" s="9">
        <f t="shared" si="36"/>
        <v>170</v>
      </c>
      <c r="CQ6" s="9">
        <f t="shared" si="36"/>
        <v>168</v>
      </c>
      <c r="CR6" s="10">
        <f t="shared" ref="CR6:CR11" si="37">CQ6/CP6</f>
        <v>0.9882352941176471</v>
      </c>
    </row>
    <row r="7" spans="1:96" x14ac:dyDescent="0.25">
      <c r="A7" s="12">
        <v>1</v>
      </c>
      <c r="B7" s="16">
        <v>5</v>
      </c>
      <c r="C7" s="13">
        <v>1</v>
      </c>
      <c r="D7" s="12">
        <v>8</v>
      </c>
      <c r="E7" s="13">
        <v>5</v>
      </c>
      <c r="F7" s="14">
        <v>170</v>
      </c>
      <c r="G7" s="14">
        <v>172</v>
      </c>
      <c r="H7" s="10">
        <f t="shared" si="0"/>
        <v>1.0117647058823529</v>
      </c>
      <c r="I7" s="13">
        <v>3</v>
      </c>
      <c r="J7" s="14">
        <v>102</v>
      </c>
      <c r="K7" s="14">
        <v>98</v>
      </c>
      <c r="L7" s="10">
        <f t="shared" si="1"/>
        <v>0.96078431372549022</v>
      </c>
      <c r="M7" s="13">
        <v>2</v>
      </c>
      <c r="N7" s="14">
        <v>68</v>
      </c>
      <c r="O7" s="14">
        <v>68</v>
      </c>
      <c r="P7" s="10">
        <f t="shared" si="2"/>
        <v>1</v>
      </c>
      <c r="Q7" s="13">
        <v>1</v>
      </c>
      <c r="R7" s="14">
        <v>34</v>
      </c>
      <c r="S7" s="14">
        <v>33</v>
      </c>
      <c r="T7" s="10">
        <f t="shared" si="3"/>
        <v>0.97058823529411764</v>
      </c>
      <c r="U7" s="13">
        <v>3</v>
      </c>
      <c r="V7" s="14">
        <v>102</v>
      </c>
      <c r="W7" s="14">
        <v>98</v>
      </c>
      <c r="X7" s="10">
        <f t="shared" si="4"/>
        <v>0.96078431372549022</v>
      </c>
      <c r="Y7" s="13"/>
      <c r="Z7" s="14"/>
      <c r="AA7" s="14"/>
      <c r="AB7" s="10" t="e">
        <f t="shared" si="5"/>
        <v>#DIV/0!</v>
      </c>
      <c r="AC7" s="13">
        <v>5</v>
      </c>
      <c r="AD7" s="14">
        <v>170</v>
      </c>
      <c r="AE7" s="14">
        <v>166</v>
      </c>
      <c r="AF7" s="10">
        <f t="shared" si="6"/>
        <v>0.97647058823529409</v>
      </c>
      <c r="AG7" s="13"/>
      <c r="AH7" s="14"/>
      <c r="AI7" s="14"/>
      <c r="AJ7" s="10" t="e">
        <f t="shared" si="7"/>
        <v>#DIV/0!</v>
      </c>
      <c r="AK7" s="13"/>
      <c r="AL7" s="14"/>
      <c r="AM7" s="14"/>
      <c r="AN7" s="10" t="e">
        <f t="shared" si="9"/>
        <v>#DIV/0!</v>
      </c>
      <c r="AO7" s="13">
        <v>2</v>
      </c>
      <c r="AP7" s="14">
        <v>68</v>
      </c>
      <c r="AQ7" s="14">
        <v>68</v>
      </c>
      <c r="AR7" s="10">
        <f t="shared" si="11"/>
        <v>1</v>
      </c>
      <c r="AS7" s="13"/>
      <c r="AT7" s="14"/>
      <c r="AU7" s="14"/>
      <c r="AV7" s="10" t="e">
        <f t="shared" si="13"/>
        <v>#DIV/0!</v>
      </c>
      <c r="AW7" s="13">
        <v>1</v>
      </c>
      <c r="AX7" s="14">
        <v>34</v>
      </c>
      <c r="AY7" s="14">
        <v>33</v>
      </c>
      <c r="AZ7" s="10">
        <f t="shared" si="15"/>
        <v>0.97058823529411764</v>
      </c>
      <c r="BA7" s="13"/>
      <c r="BB7" s="14"/>
      <c r="BC7" s="14"/>
      <c r="BD7" s="10" t="e">
        <f t="shared" si="17"/>
        <v>#DIV/0!</v>
      </c>
      <c r="BE7" s="13"/>
      <c r="BF7" s="14"/>
      <c r="BG7" s="14"/>
      <c r="BH7" s="10" t="e">
        <f t="shared" si="19"/>
        <v>#DIV/0!</v>
      </c>
      <c r="BI7" s="13">
        <v>1</v>
      </c>
      <c r="BJ7" s="14">
        <v>34</v>
      </c>
      <c r="BK7" s="14">
        <v>34</v>
      </c>
      <c r="BL7" s="10">
        <f t="shared" si="21"/>
        <v>1</v>
      </c>
      <c r="BM7" s="13">
        <v>1</v>
      </c>
      <c r="BN7" s="14">
        <v>34</v>
      </c>
      <c r="BO7" s="14">
        <v>34</v>
      </c>
      <c r="BP7" s="10">
        <f t="shared" si="23"/>
        <v>1</v>
      </c>
      <c r="BQ7" s="13">
        <v>1</v>
      </c>
      <c r="BR7" s="14">
        <v>34</v>
      </c>
      <c r="BS7" s="14">
        <v>35</v>
      </c>
      <c r="BT7" s="10">
        <f t="shared" si="25"/>
        <v>1.0294117647058822</v>
      </c>
      <c r="BU7" s="13">
        <v>2</v>
      </c>
      <c r="BV7" s="14">
        <v>68</v>
      </c>
      <c r="BW7" s="14">
        <v>67</v>
      </c>
      <c r="BX7" s="10">
        <f t="shared" si="27"/>
        <v>0.98529411764705888</v>
      </c>
      <c r="BY7" s="13"/>
      <c r="BZ7" s="14"/>
      <c r="CA7" s="14"/>
      <c r="CB7" s="10" t="e">
        <f t="shared" si="29"/>
        <v>#DIV/0!</v>
      </c>
      <c r="CC7" s="13">
        <v>3</v>
      </c>
      <c r="CD7" s="14">
        <v>102</v>
      </c>
      <c r="CE7" s="14">
        <v>98</v>
      </c>
      <c r="CF7" s="10">
        <f t="shared" si="31"/>
        <v>0.96078431372549022</v>
      </c>
      <c r="CG7" s="13">
        <v>1</v>
      </c>
      <c r="CH7" s="14">
        <v>34</v>
      </c>
      <c r="CI7" s="14">
        <v>34</v>
      </c>
      <c r="CJ7" s="10">
        <f t="shared" si="33"/>
        <v>1</v>
      </c>
      <c r="CK7" s="13"/>
      <c r="CL7" s="14"/>
      <c r="CM7" s="14"/>
      <c r="CN7" s="10" t="e">
        <f t="shared" si="35"/>
        <v>#DIV/0!</v>
      </c>
      <c r="CO7" s="13">
        <v>1</v>
      </c>
      <c r="CP7" s="14">
        <v>34</v>
      </c>
      <c r="CQ7" s="14">
        <v>34</v>
      </c>
      <c r="CR7" s="10">
        <f t="shared" si="37"/>
        <v>1</v>
      </c>
    </row>
    <row r="8" spans="1:96" x14ac:dyDescent="0.25">
      <c r="A8" s="12">
        <v>2</v>
      </c>
      <c r="B8" s="13">
        <v>6</v>
      </c>
      <c r="C8" s="13">
        <v>1</v>
      </c>
      <c r="D8" s="12">
        <v>13</v>
      </c>
      <c r="E8" s="13">
        <v>6</v>
      </c>
      <c r="F8" s="14">
        <v>204</v>
      </c>
      <c r="G8" s="14">
        <v>202</v>
      </c>
      <c r="H8" s="10">
        <f t="shared" si="0"/>
        <v>0.99019607843137258</v>
      </c>
      <c r="I8" s="13">
        <v>3</v>
      </c>
      <c r="J8" s="14">
        <v>102</v>
      </c>
      <c r="K8" s="14">
        <v>99</v>
      </c>
      <c r="L8" s="10">
        <f t="shared" si="1"/>
        <v>0.97058823529411764</v>
      </c>
      <c r="M8" s="13">
        <v>2</v>
      </c>
      <c r="N8" s="14">
        <v>68</v>
      </c>
      <c r="O8" s="14">
        <v>68</v>
      </c>
      <c r="P8" s="10">
        <f t="shared" si="2"/>
        <v>1</v>
      </c>
      <c r="Q8" s="13">
        <v>1</v>
      </c>
      <c r="R8" s="14">
        <v>34</v>
      </c>
      <c r="S8" s="14">
        <v>31</v>
      </c>
      <c r="T8" s="10">
        <f t="shared" si="3"/>
        <v>0.91176470588235292</v>
      </c>
      <c r="U8" s="13">
        <v>3</v>
      </c>
      <c r="V8" s="14">
        <v>102</v>
      </c>
      <c r="W8" s="14">
        <v>101</v>
      </c>
      <c r="X8" s="10">
        <f t="shared" si="4"/>
        <v>0.99019607843137258</v>
      </c>
      <c r="Y8" s="13"/>
      <c r="Z8" s="14"/>
      <c r="AA8" s="14"/>
      <c r="AB8" s="10" t="e">
        <f t="shared" si="5"/>
        <v>#DIV/0!</v>
      </c>
      <c r="AC8" s="13">
        <v>5</v>
      </c>
      <c r="AD8" s="14">
        <v>170</v>
      </c>
      <c r="AE8" s="14">
        <v>165</v>
      </c>
      <c r="AF8" s="10">
        <f t="shared" si="6"/>
        <v>0.97058823529411764</v>
      </c>
      <c r="AG8" s="13"/>
      <c r="AH8" s="14"/>
      <c r="AI8" s="14"/>
      <c r="AJ8" s="10" t="e">
        <f t="shared" si="7"/>
        <v>#DIV/0!</v>
      </c>
      <c r="AK8" s="13"/>
      <c r="AL8" s="14"/>
      <c r="AM8" s="14"/>
      <c r="AN8" s="10" t="e">
        <f t="shared" si="9"/>
        <v>#DIV/0!</v>
      </c>
      <c r="AO8" s="13">
        <v>2</v>
      </c>
      <c r="AP8" s="14">
        <v>68</v>
      </c>
      <c r="AQ8" s="14">
        <v>65</v>
      </c>
      <c r="AR8" s="10">
        <f t="shared" si="11"/>
        <v>0.95588235294117652</v>
      </c>
      <c r="AS8" s="13">
        <v>1</v>
      </c>
      <c r="AT8" s="14">
        <v>34</v>
      </c>
      <c r="AU8" s="14">
        <v>33</v>
      </c>
      <c r="AV8" s="10">
        <f t="shared" si="13"/>
        <v>0.97058823529411764</v>
      </c>
      <c r="AW8" s="13">
        <v>1</v>
      </c>
      <c r="AX8" s="14">
        <v>34</v>
      </c>
      <c r="AY8" s="14">
        <v>33</v>
      </c>
      <c r="AZ8" s="10">
        <f t="shared" si="15"/>
        <v>0.97058823529411764</v>
      </c>
      <c r="BA8" s="13"/>
      <c r="BB8" s="14"/>
      <c r="BC8" s="14"/>
      <c r="BD8" s="10" t="e">
        <f t="shared" si="17"/>
        <v>#DIV/0!</v>
      </c>
      <c r="BE8" s="13"/>
      <c r="BF8" s="14"/>
      <c r="BG8" s="14"/>
      <c r="BH8" s="10" t="e">
        <f t="shared" si="19"/>
        <v>#DIV/0!</v>
      </c>
      <c r="BI8" s="13">
        <v>1</v>
      </c>
      <c r="BJ8" s="14">
        <v>34</v>
      </c>
      <c r="BK8" s="14">
        <v>33</v>
      </c>
      <c r="BL8" s="10">
        <f t="shared" si="21"/>
        <v>0.97058823529411764</v>
      </c>
      <c r="BM8" s="13">
        <v>1</v>
      </c>
      <c r="BN8" s="14">
        <v>34</v>
      </c>
      <c r="BO8" s="14">
        <v>34</v>
      </c>
      <c r="BP8" s="10">
        <f t="shared" si="23"/>
        <v>1</v>
      </c>
      <c r="BQ8" s="13">
        <v>1</v>
      </c>
      <c r="BR8" s="14">
        <v>34</v>
      </c>
      <c r="BS8" s="14">
        <v>34</v>
      </c>
      <c r="BT8" s="10">
        <f t="shared" si="25"/>
        <v>1</v>
      </c>
      <c r="BU8" s="13">
        <v>2</v>
      </c>
      <c r="BV8" s="14">
        <v>68</v>
      </c>
      <c r="BW8" s="14">
        <v>68</v>
      </c>
      <c r="BX8" s="10">
        <f t="shared" si="27"/>
        <v>1</v>
      </c>
      <c r="BY8" s="13"/>
      <c r="BZ8" s="14"/>
      <c r="CA8" s="14"/>
      <c r="CB8" s="10" t="e">
        <f t="shared" si="29"/>
        <v>#DIV/0!</v>
      </c>
      <c r="CC8" s="13">
        <v>3</v>
      </c>
      <c r="CD8" s="14">
        <v>102</v>
      </c>
      <c r="CE8" s="14">
        <v>98</v>
      </c>
      <c r="CF8" s="10">
        <f t="shared" si="31"/>
        <v>0.96078431372549022</v>
      </c>
      <c r="CG8" s="13"/>
      <c r="CH8" s="14"/>
      <c r="CI8" s="14"/>
      <c r="CJ8" s="10" t="e">
        <f t="shared" si="33"/>
        <v>#DIV/0!</v>
      </c>
      <c r="CK8" s="13"/>
      <c r="CL8" s="14"/>
      <c r="CM8" s="14"/>
      <c r="CN8" s="10" t="e">
        <f t="shared" si="35"/>
        <v>#DIV/0!</v>
      </c>
      <c r="CO8" s="13">
        <v>1</v>
      </c>
      <c r="CP8" s="14">
        <v>34</v>
      </c>
      <c r="CQ8" s="14">
        <v>34</v>
      </c>
      <c r="CR8" s="10">
        <f t="shared" si="37"/>
        <v>1</v>
      </c>
    </row>
    <row r="9" spans="1:96" x14ac:dyDescent="0.25">
      <c r="A9" s="12">
        <v>3</v>
      </c>
      <c r="B9" s="13">
        <v>7</v>
      </c>
      <c r="C9" s="13">
        <v>1</v>
      </c>
      <c r="D9" s="12">
        <v>9</v>
      </c>
      <c r="E9" s="13">
        <v>4</v>
      </c>
      <c r="F9" s="14">
        <v>136</v>
      </c>
      <c r="G9" s="14">
        <v>135</v>
      </c>
      <c r="H9" s="10">
        <f t="shared" si="0"/>
        <v>0.99264705882352944</v>
      </c>
      <c r="I9" s="13">
        <v>2</v>
      </c>
      <c r="J9" s="14">
        <v>68</v>
      </c>
      <c r="K9" s="14">
        <v>67</v>
      </c>
      <c r="L9" s="10">
        <f t="shared" si="1"/>
        <v>0.98529411764705888</v>
      </c>
      <c r="M9" s="13">
        <v>2</v>
      </c>
      <c r="N9" s="14">
        <v>68</v>
      </c>
      <c r="O9" s="14">
        <v>67</v>
      </c>
      <c r="P9" s="10">
        <f t="shared" si="2"/>
        <v>0.98529411764705888</v>
      </c>
      <c r="Q9" s="13">
        <v>1</v>
      </c>
      <c r="R9" s="14">
        <v>34</v>
      </c>
      <c r="S9" s="14">
        <v>34</v>
      </c>
      <c r="T9" s="10">
        <f t="shared" si="3"/>
        <v>1</v>
      </c>
      <c r="U9" s="13">
        <v>3</v>
      </c>
      <c r="V9" s="14">
        <v>102</v>
      </c>
      <c r="W9" s="14">
        <v>99</v>
      </c>
      <c r="X9" s="10">
        <f t="shared" si="4"/>
        <v>0.97058823529411764</v>
      </c>
      <c r="Y9" s="13"/>
      <c r="Z9" s="14"/>
      <c r="AA9" s="14"/>
      <c r="AB9" s="10" t="e">
        <f t="shared" si="5"/>
        <v>#DIV/0!</v>
      </c>
      <c r="AC9" s="13">
        <v>3</v>
      </c>
      <c r="AD9" s="14">
        <v>102</v>
      </c>
      <c r="AE9" s="14">
        <v>103</v>
      </c>
      <c r="AF9" s="10">
        <f t="shared" si="6"/>
        <v>1.0098039215686274</v>
      </c>
      <c r="AG9" s="13">
        <v>2</v>
      </c>
      <c r="AH9" s="14">
        <v>68</v>
      </c>
      <c r="AI9" s="14">
        <v>65</v>
      </c>
      <c r="AJ9" s="10">
        <f t="shared" si="7"/>
        <v>0.95588235294117652</v>
      </c>
      <c r="AK9" s="13">
        <v>1</v>
      </c>
      <c r="AL9" s="14">
        <v>34</v>
      </c>
      <c r="AM9" s="14">
        <v>33</v>
      </c>
      <c r="AN9" s="10">
        <f t="shared" si="9"/>
        <v>0.97058823529411764</v>
      </c>
      <c r="AO9" s="13">
        <v>2</v>
      </c>
      <c r="AP9" s="14">
        <v>68</v>
      </c>
      <c r="AQ9" s="14">
        <v>67</v>
      </c>
      <c r="AR9" s="10">
        <f t="shared" si="11"/>
        <v>0.98529411764705888</v>
      </c>
      <c r="AS9" s="33">
        <v>1</v>
      </c>
      <c r="AT9" s="34">
        <v>34</v>
      </c>
      <c r="AU9" s="34">
        <v>35</v>
      </c>
      <c r="AV9" s="10">
        <f t="shared" si="13"/>
        <v>1.0294117647058822</v>
      </c>
      <c r="AW9" s="13">
        <v>2</v>
      </c>
      <c r="AX9" s="14">
        <v>68</v>
      </c>
      <c r="AY9" s="14">
        <v>66</v>
      </c>
      <c r="AZ9" s="10">
        <f t="shared" si="15"/>
        <v>0.97058823529411764</v>
      </c>
      <c r="BA9" s="13">
        <v>2</v>
      </c>
      <c r="BB9" s="14">
        <v>68</v>
      </c>
      <c r="BC9" s="14">
        <v>68</v>
      </c>
      <c r="BD9" s="10">
        <f t="shared" si="17"/>
        <v>1</v>
      </c>
      <c r="BE9" s="13"/>
      <c r="BF9" s="14"/>
      <c r="BG9" s="14"/>
      <c r="BH9" s="10" t="e">
        <f t="shared" si="19"/>
        <v>#DIV/0!</v>
      </c>
      <c r="BI9" s="13">
        <v>1</v>
      </c>
      <c r="BJ9" s="14">
        <v>34</v>
      </c>
      <c r="BK9" s="14">
        <v>34</v>
      </c>
      <c r="BL9" s="10">
        <f t="shared" si="21"/>
        <v>1</v>
      </c>
      <c r="BM9" s="13">
        <v>1</v>
      </c>
      <c r="BN9" s="14">
        <v>34</v>
      </c>
      <c r="BO9" s="14">
        <v>34</v>
      </c>
      <c r="BP9" s="10">
        <f t="shared" si="23"/>
        <v>1</v>
      </c>
      <c r="BQ9" s="13">
        <v>1</v>
      </c>
      <c r="BR9" s="14">
        <v>34</v>
      </c>
      <c r="BS9" s="14">
        <v>34</v>
      </c>
      <c r="BT9" s="10">
        <f t="shared" si="25"/>
        <v>1</v>
      </c>
      <c r="BU9" s="13">
        <v>2</v>
      </c>
      <c r="BV9" s="14">
        <v>68</v>
      </c>
      <c r="BW9" s="14">
        <v>65</v>
      </c>
      <c r="BX9" s="10">
        <f t="shared" si="27"/>
        <v>0.95588235294117652</v>
      </c>
      <c r="BY9" s="13"/>
      <c r="BZ9" s="14"/>
      <c r="CA9" s="14"/>
      <c r="CB9" s="10" t="e">
        <f t="shared" si="29"/>
        <v>#DIV/0!</v>
      </c>
      <c r="CC9" s="13">
        <v>3</v>
      </c>
      <c r="CD9" s="14">
        <v>102</v>
      </c>
      <c r="CE9" s="14">
        <v>102</v>
      </c>
      <c r="CF9" s="10">
        <f t="shared" si="31"/>
        <v>1</v>
      </c>
      <c r="CG9" s="13"/>
      <c r="CH9" s="14"/>
      <c r="CI9" s="14"/>
      <c r="CJ9" s="10" t="e">
        <f t="shared" si="33"/>
        <v>#DIV/0!</v>
      </c>
      <c r="CK9" s="13">
        <v>1</v>
      </c>
      <c r="CL9" s="14">
        <v>34</v>
      </c>
      <c r="CM9" s="14">
        <v>33</v>
      </c>
      <c r="CN9" s="10">
        <f t="shared" si="35"/>
        <v>0.97058823529411764</v>
      </c>
      <c r="CO9" s="13">
        <v>1</v>
      </c>
      <c r="CP9" s="14">
        <v>34</v>
      </c>
      <c r="CQ9" s="14">
        <v>32</v>
      </c>
      <c r="CR9" s="10">
        <f t="shared" si="37"/>
        <v>0.94117647058823528</v>
      </c>
    </row>
    <row r="10" spans="1:96" x14ac:dyDescent="0.25">
      <c r="A10" s="12">
        <v>4</v>
      </c>
      <c r="B10" s="13">
        <v>8</v>
      </c>
      <c r="C10" s="13">
        <v>1</v>
      </c>
      <c r="D10" s="12">
        <v>8</v>
      </c>
      <c r="E10" s="13">
        <v>3</v>
      </c>
      <c r="F10" s="14">
        <v>102</v>
      </c>
      <c r="G10" s="14">
        <v>97</v>
      </c>
      <c r="H10" s="10">
        <f t="shared" si="0"/>
        <v>0.9509803921568627</v>
      </c>
      <c r="I10" s="13">
        <v>2</v>
      </c>
      <c r="J10" s="14">
        <v>68</v>
      </c>
      <c r="K10" s="14">
        <v>68</v>
      </c>
      <c r="L10" s="10">
        <f t="shared" si="1"/>
        <v>1</v>
      </c>
      <c r="M10" s="13">
        <v>2</v>
      </c>
      <c r="N10" s="14">
        <v>68</v>
      </c>
      <c r="O10" s="14">
        <v>67</v>
      </c>
      <c r="P10" s="10">
        <f t="shared" si="2"/>
        <v>0.98529411764705888</v>
      </c>
      <c r="Q10" s="13">
        <v>1</v>
      </c>
      <c r="R10" s="14">
        <v>34</v>
      </c>
      <c r="S10" s="14">
        <v>31</v>
      </c>
      <c r="T10" s="10">
        <f t="shared" si="3"/>
        <v>0.91176470588235292</v>
      </c>
      <c r="U10" s="13">
        <v>3</v>
      </c>
      <c r="V10" s="14">
        <v>102</v>
      </c>
      <c r="W10" s="14">
        <v>101</v>
      </c>
      <c r="X10" s="10">
        <f t="shared" si="4"/>
        <v>0.99019607843137258</v>
      </c>
      <c r="Y10" s="13"/>
      <c r="Z10" s="14"/>
      <c r="AA10" s="14"/>
      <c r="AB10" s="10" t="e">
        <f t="shared" si="5"/>
        <v>#DIV/0!</v>
      </c>
      <c r="AC10" s="13">
        <v>3</v>
      </c>
      <c r="AD10" s="14">
        <v>102</v>
      </c>
      <c r="AE10" s="14">
        <v>103</v>
      </c>
      <c r="AF10" s="10">
        <f t="shared" si="6"/>
        <v>1.0098039215686274</v>
      </c>
      <c r="AG10" s="13">
        <v>2</v>
      </c>
      <c r="AH10" s="14">
        <v>68</v>
      </c>
      <c r="AI10" s="14">
        <v>68</v>
      </c>
      <c r="AJ10" s="10">
        <f t="shared" si="7"/>
        <v>1</v>
      </c>
      <c r="AK10" s="13">
        <v>1</v>
      </c>
      <c r="AL10" s="14">
        <v>34</v>
      </c>
      <c r="AM10" s="14">
        <v>34</v>
      </c>
      <c r="AN10" s="10">
        <f t="shared" si="9"/>
        <v>1</v>
      </c>
      <c r="AO10" s="13">
        <v>2</v>
      </c>
      <c r="AP10" s="14">
        <v>68</v>
      </c>
      <c r="AQ10" s="14">
        <v>64</v>
      </c>
      <c r="AR10" s="10">
        <f t="shared" si="11"/>
        <v>0.94117647058823528</v>
      </c>
      <c r="AS10" s="13">
        <v>1</v>
      </c>
      <c r="AT10" s="14">
        <v>34</v>
      </c>
      <c r="AU10" s="14">
        <v>33</v>
      </c>
      <c r="AV10" s="10">
        <f t="shared" si="13"/>
        <v>0.97058823529411764</v>
      </c>
      <c r="AW10" s="13">
        <v>2</v>
      </c>
      <c r="AX10" s="14">
        <v>68</v>
      </c>
      <c r="AY10" s="14">
        <v>68</v>
      </c>
      <c r="AZ10" s="10">
        <f t="shared" si="15"/>
        <v>1</v>
      </c>
      <c r="BA10" s="13">
        <v>2</v>
      </c>
      <c r="BB10" s="14">
        <v>68</v>
      </c>
      <c r="BC10" s="14">
        <v>68</v>
      </c>
      <c r="BD10" s="10">
        <f t="shared" si="17"/>
        <v>1</v>
      </c>
      <c r="BE10" s="13">
        <v>2</v>
      </c>
      <c r="BF10" s="14">
        <v>68</v>
      </c>
      <c r="BG10" s="14">
        <v>65</v>
      </c>
      <c r="BH10" s="10">
        <f t="shared" si="19"/>
        <v>0.95588235294117652</v>
      </c>
      <c r="BI10" s="13">
        <v>2</v>
      </c>
      <c r="BJ10" s="14">
        <v>68</v>
      </c>
      <c r="BK10" s="14">
        <v>67</v>
      </c>
      <c r="BL10" s="10">
        <f t="shared" si="21"/>
        <v>0.98529411764705888</v>
      </c>
      <c r="BM10" s="13">
        <v>1</v>
      </c>
      <c r="BN10" s="14">
        <v>34</v>
      </c>
      <c r="BO10" s="14">
        <v>34</v>
      </c>
      <c r="BP10" s="10">
        <f t="shared" si="23"/>
        <v>1</v>
      </c>
      <c r="BQ10" s="13"/>
      <c r="BR10" s="14"/>
      <c r="BS10" s="14"/>
      <c r="BT10" s="10" t="e">
        <f t="shared" si="25"/>
        <v>#DIV/0!</v>
      </c>
      <c r="BU10" s="13">
        <v>2</v>
      </c>
      <c r="BV10" s="14">
        <v>68</v>
      </c>
      <c r="BW10" s="14">
        <v>66</v>
      </c>
      <c r="BX10" s="10">
        <f t="shared" si="27"/>
        <v>0.97058823529411764</v>
      </c>
      <c r="BY10" s="13">
        <v>1</v>
      </c>
      <c r="BZ10" s="14">
        <v>34</v>
      </c>
      <c r="CA10" s="14">
        <v>34</v>
      </c>
      <c r="CB10" s="10">
        <f t="shared" si="29"/>
        <v>1</v>
      </c>
      <c r="CC10" s="13">
        <v>3</v>
      </c>
      <c r="CD10" s="14">
        <v>102</v>
      </c>
      <c r="CE10" s="14">
        <v>100</v>
      </c>
      <c r="CF10" s="10">
        <f t="shared" si="31"/>
        <v>0.98039215686274506</v>
      </c>
      <c r="CG10" s="13"/>
      <c r="CH10" s="14"/>
      <c r="CI10" s="14"/>
      <c r="CJ10" s="10" t="e">
        <f t="shared" si="33"/>
        <v>#DIV/0!</v>
      </c>
      <c r="CK10" s="13"/>
      <c r="CL10" s="14"/>
      <c r="CM10" s="14"/>
      <c r="CN10" s="10" t="e">
        <f t="shared" si="35"/>
        <v>#DIV/0!</v>
      </c>
      <c r="CO10" s="13">
        <v>1</v>
      </c>
      <c r="CP10" s="14">
        <v>34</v>
      </c>
      <c r="CQ10" s="14">
        <v>34</v>
      </c>
      <c r="CR10" s="10">
        <f t="shared" si="37"/>
        <v>1</v>
      </c>
    </row>
    <row r="11" spans="1:96" x14ac:dyDescent="0.25">
      <c r="A11" s="12">
        <v>5</v>
      </c>
      <c r="B11" s="13">
        <v>9</v>
      </c>
      <c r="C11" s="13">
        <v>1</v>
      </c>
      <c r="D11" s="12">
        <v>5</v>
      </c>
      <c r="E11" s="13">
        <v>3</v>
      </c>
      <c r="F11" s="14">
        <v>102</v>
      </c>
      <c r="G11" s="14">
        <v>101</v>
      </c>
      <c r="H11" s="10">
        <f t="shared" si="0"/>
        <v>0.99019607843137258</v>
      </c>
      <c r="I11" s="13">
        <v>3</v>
      </c>
      <c r="J11" s="14">
        <v>102</v>
      </c>
      <c r="K11" s="14">
        <v>99</v>
      </c>
      <c r="L11" s="10">
        <f t="shared" si="1"/>
        <v>0.97058823529411764</v>
      </c>
      <c r="M11" s="13">
        <v>2</v>
      </c>
      <c r="N11" s="14">
        <v>68</v>
      </c>
      <c r="O11" s="14">
        <v>67</v>
      </c>
      <c r="P11" s="10">
        <f t="shared" si="2"/>
        <v>0.98529411764705888</v>
      </c>
      <c r="Q11" s="13">
        <v>1</v>
      </c>
      <c r="R11" s="14">
        <v>34</v>
      </c>
      <c r="S11" s="14">
        <v>33</v>
      </c>
      <c r="T11" s="10">
        <f t="shared" si="3"/>
        <v>0.97058823529411764</v>
      </c>
      <c r="U11" s="13">
        <v>3</v>
      </c>
      <c r="V11" s="14">
        <v>102</v>
      </c>
      <c r="W11" s="14">
        <v>100</v>
      </c>
      <c r="X11" s="10">
        <f t="shared" si="4"/>
        <v>0.98039215686274506</v>
      </c>
      <c r="Y11" s="13"/>
      <c r="Z11" s="14"/>
      <c r="AA11" s="14"/>
      <c r="AB11" s="10" t="e">
        <f t="shared" si="5"/>
        <v>#DIV/0!</v>
      </c>
      <c r="AC11" s="13">
        <v>3</v>
      </c>
      <c r="AD11" s="14">
        <v>102</v>
      </c>
      <c r="AE11" s="14">
        <v>97</v>
      </c>
      <c r="AF11" s="10">
        <f t="shared" si="6"/>
        <v>0.9509803921568627</v>
      </c>
      <c r="AG11" s="13">
        <v>2</v>
      </c>
      <c r="AH11" s="14">
        <v>68</v>
      </c>
      <c r="AI11" s="14">
        <v>68</v>
      </c>
      <c r="AJ11" s="10">
        <f t="shared" si="7"/>
        <v>1</v>
      </c>
      <c r="AK11" s="13">
        <v>1</v>
      </c>
      <c r="AL11" s="14">
        <v>34</v>
      </c>
      <c r="AM11" s="14">
        <v>34</v>
      </c>
      <c r="AN11" s="10">
        <f t="shared" si="9"/>
        <v>1</v>
      </c>
      <c r="AO11" s="13">
        <v>2</v>
      </c>
      <c r="AP11" s="14">
        <v>68</v>
      </c>
      <c r="AQ11" s="14">
        <v>68</v>
      </c>
      <c r="AR11" s="10">
        <f t="shared" si="11"/>
        <v>1</v>
      </c>
      <c r="AS11" s="13">
        <v>1</v>
      </c>
      <c r="AT11" s="14">
        <v>34</v>
      </c>
      <c r="AU11" s="14">
        <v>33</v>
      </c>
      <c r="AV11" s="10">
        <f t="shared" si="13"/>
        <v>0.97058823529411764</v>
      </c>
      <c r="AW11" s="13">
        <v>2</v>
      </c>
      <c r="AX11" s="14">
        <v>68</v>
      </c>
      <c r="AY11" s="14">
        <v>67</v>
      </c>
      <c r="AZ11" s="10">
        <f t="shared" si="15"/>
        <v>0.98529411764705888</v>
      </c>
      <c r="BA11" s="13">
        <v>3</v>
      </c>
      <c r="BB11" s="14">
        <v>102</v>
      </c>
      <c r="BC11" s="14">
        <v>102</v>
      </c>
      <c r="BD11" s="10">
        <f t="shared" si="17"/>
        <v>1</v>
      </c>
      <c r="BE11" s="13">
        <v>2</v>
      </c>
      <c r="BF11" s="14">
        <v>68</v>
      </c>
      <c r="BG11" s="14">
        <v>65</v>
      </c>
      <c r="BH11" s="10">
        <f t="shared" si="19"/>
        <v>0.95588235294117652</v>
      </c>
      <c r="BI11" s="13">
        <v>2</v>
      </c>
      <c r="BJ11" s="14">
        <v>68</v>
      </c>
      <c r="BK11" s="14">
        <v>66</v>
      </c>
      <c r="BL11" s="10">
        <f t="shared" si="21"/>
        <v>0.97058823529411764</v>
      </c>
      <c r="BM11" s="13"/>
      <c r="BN11" s="14"/>
      <c r="BO11" s="14"/>
      <c r="BP11" s="10" t="e">
        <f t="shared" si="23"/>
        <v>#DIV/0!</v>
      </c>
      <c r="BQ11" s="13"/>
      <c r="BR11" s="14"/>
      <c r="BS11" s="14"/>
      <c r="BT11" s="10" t="e">
        <f t="shared" si="25"/>
        <v>#DIV/0!</v>
      </c>
      <c r="BU11" s="13">
        <v>1</v>
      </c>
      <c r="BV11" s="14">
        <v>34</v>
      </c>
      <c r="BW11" s="14">
        <v>34</v>
      </c>
      <c r="BX11" s="10">
        <f t="shared" si="27"/>
        <v>1</v>
      </c>
      <c r="BY11" s="13">
        <v>1</v>
      </c>
      <c r="BZ11" s="14">
        <v>34</v>
      </c>
      <c r="CA11" s="14">
        <v>33</v>
      </c>
      <c r="CB11" s="10">
        <f t="shared" si="29"/>
        <v>0.97058823529411764</v>
      </c>
      <c r="CC11" s="13">
        <v>3</v>
      </c>
      <c r="CD11" s="14">
        <v>102</v>
      </c>
      <c r="CE11" s="14">
        <v>102</v>
      </c>
      <c r="CF11" s="10">
        <f t="shared" si="31"/>
        <v>1</v>
      </c>
      <c r="CG11" s="13"/>
      <c r="CH11" s="14"/>
      <c r="CI11" s="14"/>
      <c r="CJ11" s="10" t="e">
        <f t="shared" si="33"/>
        <v>#DIV/0!</v>
      </c>
      <c r="CK11" s="13"/>
      <c r="CL11" s="14"/>
      <c r="CM11" s="14"/>
      <c r="CN11" s="10" t="e">
        <f t="shared" si="35"/>
        <v>#DIV/0!</v>
      </c>
      <c r="CO11" s="13">
        <v>1</v>
      </c>
      <c r="CP11" s="14">
        <v>34</v>
      </c>
      <c r="CQ11" s="14">
        <v>34</v>
      </c>
      <c r="CR11" s="10">
        <f t="shared" si="37"/>
        <v>1</v>
      </c>
    </row>
    <row r="12" spans="1:96" x14ac:dyDescent="0.25">
      <c r="C12" s="18"/>
    </row>
    <row r="14" spans="1:96" x14ac:dyDescent="0.25">
      <c r="B14" s="63" t="s">
        <v>64</v>
      </c>
      <c r="C14" s="63"/>
      <c r="D14" s="63"/>
      <c r="E14" s="63"/>
    </row>
    <row r="15" spans="1:96" x14ac:dyDescent="0.25">
      <c r="B15" s="63"/>
      <c r="C15" s="63"/>
      <c r="D15" s="63"/>
      <c r="E15" s="63"/>
    </row>
    <row r="16" spans="1:96" x14ac:dyDescent="0.25">
      <c r="B16" s="63"/>
      <c r="C16" s="63"/>
      <c r="D16" s="63"/>
      <c r="E16" s="63"/>
    </row>
    <row r="17" spans="2:5" x14ac:dyDescent="0.25">
      <c r="B17" s="63"/>
      <c r="C17" s="63"/>
      <c r="D17" s="63"/>
      <c r="E17" s="63"/>
    </row>
    <row r="18" spans="2:5" x14ac:dyDescent="0.25">
      <c r="B18" s="63"/>
      <c r="C18" s="63"/>
      <c r="D18" s="63"/>
      <c r="E18" s="63"/>
    </row>
    <row r="19" spans="2:5" x14ac:dyDescent="0.25">
      <c r="B19" s="63"/>
      <c r="C19" s="63"/>
      <c r="D19" s="63"/>
      <c r="E19" s="63"/>
    </row>
    <row r="20" spans="2:5" x14ac:dyDescent="0.25">
      <c r="B20" s="63"/>
      <c r="C20" s="63"/>
      <c r="D20" s="63"/>
      <c r="E20" s="63"/>
    </row>
    <row r="21" spans="2:5" x14ac:dyDescent="0.25">
      <c r="B21" s="63"/>
      <c r="C21" s="63"/>
      <c r="D21" s="63"/>
      <c r="E21" s="63"/>
    </row>
    <row r="22" spans="2:5" x14ac:dyDescent="0.25">
      <c r="B22" s="63"/>
      <c r="C22" s="63"/>
      <c r="D22" s="63"/>
      <c r="E22" s="63"/>
    </row>
    <row r="23" spans="2:5" x14ac:dyDescent="0.25">
      <c r="B23" s="63"/>
      <c r="C23" s="63"/>
      <c r="D23" s="63"/>
      <c r="E23" s="63"/>
    </row>
    <row r="24" spans="2:5" x14ac:dyDescent="0.25">
      <c r="B24" s="63"/>
      <c r="C24" s="63"/>
      <c r="D24" s="63"/>
      <c r="E24" s="63"/>
    </row>
    <row r="25" spans="2:5" x14ac:dyDescent="0.25">
      <c r="B25" s="63"/>
      <c r="C25" s="63"/>
      <c r="D25" s="63"/>
      <c r="E25" s="63"/>
    </row>
  </sheetData>
  <mergeCells count="75">
    <mergeCell ref="B14:E25"/>
    <mergeCell ref="B1:P1"/>
    <mergeCell ref="A3:A5"/>
    <mergeCell ref="B3:B5"/>
    <mergeCell ref="C3:C5"/>
    <mergeCell ref="D3:D5"/>
    <mergeCell ref="E3:H3"/>
    <mergeCell ref="I3:L3"/>
    <mergeCell ref="M3:P3"/>
    <mergeCell ref="E4:G4"/>
    <mergeCell ref="H4:H5"/>
    <mergeCell ref="I4:K4"/>
    <mergeCell ref="L4:L5"/>
    <mergeCell ref="M4:O4"/>
    <mergeCell ref="P4:P5"/>
    <mergeCell ref="CC3:CF3"/>
    <mergeCell ref="CG3:CJ3"/>
    <mergeCell ref="AO3:AR3"/>
    <mergeCell ref="AS3:AV3"/>
    <mergeCell ref="AW3:AZ3"/>
    <mergeCell ref="BA3:BD3"/>
    <mergeCell ref="BE3:BH3"/>
    <mergeCell ref="BI3:BL3"/>
    <mergeCell ref="T4:T5"/>
    <mergeCell ref="BM3:BP3"/>
    <mergeCell ref="BQ3:BT3"/>
    <mergeCell ref="BU3:BX3"/>
    <mergeCell ref="BY3:CB3"/>
    <mergeCell ref="Q3:T3"/>
    <mergeCell ref="U3:X3"/>
    <mergeCell ref="Y3:AB3"/>
    <mergeCell ref="AC3:AF3"/>
    <mergeCell ref="AG3:AJ3"/>
    <mergeCell ref="AK3:AN3"/>
    <mergeCell ref="Q4:S4"/>
    <mergeCell ref="AR4:AR5"/>
    <mergeCell ref="U4:W4"/>
    <mergeCell ref="X4:X5"/>
    <mergeCell ref="Y4:AA4"/>
    <mergeCell ref="AB4:AB5"/>
    <mergeCell ref="AC4:AE4"/>
    <mergeCell ref="AF4:AF5"/>
    <mergeCell ref="AG4:AI4"/>
    <mergeCell ref="AJ4:AJ5"/>
    <mergeCell ref="AK4:AM4"/>
    <mergeCell ref="AN4:AN5"/>
    <mergeCell ref="AO4:AQ4"/>
    <mergeCell ref="BP4:BP5"/>
    <mergeCell ref="AS4:AU4"/>
    <mergeCell ref="AV4:AV5"/>
    <mergeCell ref="AW4:AY4"/>
    <mergeCell ref="AZ4:AZ5"/>
    <mergeCell ref="BA4:BC4"/>
    <mergeCell ref="BD4:BD5"/>
    <mergeCell ref="BE4:BG4"/>
    <mergeCell ref="BH4:BH5"/>
    <mergeCell ref="BI4:BK4"/>
    <mergeCell ref="BL4:BL5"/>
    <mergeCell ref="BM4:BO4"/>
    <mergeCell ref="CC4:CE4"/>
    <mergeCell ref="CF4:CF5"/>
    <mergeCell ref="CG4:CI4"/>
    <mergeCell ref="CJ4:CJ5"/>
    <mergeCell ref="BQ4:BS4"/>
    <mergeCell ref="BT4:BT5"/>
    <mergeCell ref="BU4:BW4"/>
    <mergeCell ref="BX4:BX5"/>
    <mergeCell ref="BY4:CA4"/>
    <mergeCell ref="CB4:CB5"/>
    <mergeCell ref="CK3:CN3"/>
    <mergeCell ref="CK4:CM4"/>
    <mergeCell ref="CN4:CN5"/>
    <mergeCell ref="CO3:CR3"/>
    <mergeCell ref="CO4:CQ4"/>
    <mergeCell ref="CR4:CR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2"/>
  <sheetViews>
    <sheetView tabSelected="1" zoomScale="90" zoomScaleNormal="90" workbookViewId="0">
      <selection activeCell="I30" sqref="I30"/>
    </sheetView>
  </sheetViews>
  <sheetFormatPr defaultRowHeight="15" x14ac:dyDescent="0.25"/>
  <sheetData>
    <row r="1" spans="1:116" ht="18.75" x14ac:dyDescent="0.3">
      <c r="A1" s="3"/>
      <c r="B1" s="61" t="s">
        <v>27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116" ht="15.75" thickBot="1" x14ac:dyDescent="0.3">
      <c r="A2" s="4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116" x14ac:dyDescent="0.25">
      <c r="A3" s="53" t="s">
        <v>0</v>
      </c>
      <c r="B3" s="53" t="s">
        <v>22</v>
      </c>
      <c r="C3" s="44" t="s">
        <v>24</v>
      </c>
      <c r="D3" s="55" t="s">
        <v>25</v>
      </c>
      <c r="E3" s="52" t="s">
        <v>1</v>
      </c>
      <c r="F3" s="50"/>
      <c r="G3" s="50"/>
      <c r="H3" s="51"/>
      <c r="I3" s="52" t="s">
        <v>23</v>
      </c>
      <c r="J3" s="50"/>
      <c r="K3" s="50"/>
      <c r="L3" s="51"/>
      <c r="M3" s="52" t="s">
        <v>2</v>
      </c>
      <c r="N3" s="50"/>
      <c r="O3" s="50"/>
      <c r="P3" s="51"/>
      <c r="Q3" s="52" t="s">
        <v>3</v>
      </c>
      <c r="R3" s="50"/>
      <c r="S3" s="50"/>
      <c r="T3" s="51"/>
      <c r="U3" s="49" t="s">
        <v>26</v>
      </c>
      <c r="V3" s="50"/>
      <c r="W3" s="50"/>
      <c r="X3" s="51"/>
      <c r="Y3" s="52" t="s">
        <v>8</v>
      </c>
      <c r="Z3" s="50"/>
      <c r="AA3" s="50"/>
      <c r="AB3" s="51"/>
      <c r="AC3" s="52" t="s">
        <v>4</v>
      </c>
      <c r="AD3" s="50"/>
      <c r="AE3" s="50"/>
      <c r="AF3" s="51"/>
      <c r="AG3" s="52" t="s">
        <v>5</v>
      </c>
      <c r="AH3" s="50"/>
      <c r="AI3" s="50"/>
      <c r="AJ3" s="51"/>
      <c r="AK3" s="52" t="s">
        <v>6</v>
      </c>
      <c r="AL3" s="50"/>
      <c r="AM3" s="50"/>
      <c r="AN3" s="51"/>
      <c r="AO3" s="52" t="s">
        <v>7</v>
      </c>
      <c r="AP3" s="50"/>
      <c r="AQ3" s="50"/>
      <c r="AR3" s="51"/>
      <c r="AS3" s="52"/>
      <c r="AT3" s="50"/>
      <c r="AU3" s="50"/>
      <c r="AV3" s="51"/>
      <c r="AW3" s="52" t="s">
        <v>9</v>
      </c>
      <c r="AX3" s="50"/>
      <c r="AY3" s="50"/>
      <c r="AZ3" s="51"/>
      <c r="BA3" s="52" t="s">
        <v>10</v>
      </c>
      <c r="BB3" s="50"/>
      <c r="BC3" s="50"/>
      <c r="BD3" s="51"/>
      <c r="BE3" s="52" t="s">
        <v>11</v>
      </c>
      <c r="BF3" s="50"/>
      <c r="BG3" s="50"/>
      <c r="BH3" s="51"/>
      <c r="BI3" s="52" t="s">
        <v>12</v>
      </c>
      <c r="BJ3" s="50"/>
      <c r="BK3" s="50"/>
      <c r="BL3" s="51"/>
      <c r="BM3" s="52" t="s">
        <v>14</v>
      </c>
      <c r="BN3" s="50"/>
      <c r="BO3" s="50"/>
      <c r="BP3" s="51"/>
      <c r="BQ3" s="52" t="s">
        <v>15</v>
      </c>
      <c r="BR3" s="50"/>
      <c r="BS3" s="50"/>
      <c r="BT3" s="51"/>
      <c r="BU3" s="49" t="s">
        <v>13</v>
      </c>
      <c r="BV3" s="50"/>
      <c r="BW3" s="50"/>
      <c r="BX3" s="51"/>
      <c r="BY3" s="52" t="s">
        <v>16</v>
      </c>
      <c r="BZ3" s="50"/>
      <c r="CA3" s="50"/>
      <c r="CB3" s="51"/>
      <c r="CC3" s="52" t="s">
        <v>17</v>
      </c>
      <c r="CD3" s="50"/>
      <c r="CE3" s="50"/>
      <c r="CF3" s="51"/>
      <c r="CG3" s="58" t="s">
        <v>58</v>
      </c>
      <c r="CH3" s="59"/>
      <c r="CI3" s="59"/>
      <c r="CJ3" s="60"/>
      <c r="CK3" s="58" t="s">
        <v>59</v>
      </c>
      <c r="CL3" s="59"/>
      <c r="CM3" s="59"/>
      <c r="CN3" s="60"/>
      <c r="CO3" s="58" t="s">
        <v>60</v>
      </c>
      <c r="CP3" s="59"/>
      <c r="CQ3" s="59"/>
      <c r="CR3" s="60"/>
      <c r="CS3" s="58" t="s">
        <v>61</v>
      </c>
      <c r="CT3" s="59"/>
      <c r="CU3" s="59"/>
      <c r="CV3" s="60"/>
      <c r="CW3" s="58" t="s">
        <v>62</v>
      </c>
      <c r="CX3" s="59"/>
      <c r="CY3" s="59"/>
      <c r="CZ3" s="60"/>
      <c r="DA3" s="58"/>
      <c r="DB3" s="59"/>
      <c r="DC3" s="59"/>
      <c r="DD3" s="60"/>
      <c r="DE3" s="58"/>
      <c r="DF3" s="59"/>
      <c r="DG3" s="59"/>
      <c r="DH3" s="60"/>
      <c r="DI3" s="58"/>
      <c r="DJ3" s="59"/>
      <c r="DK3" s="59"/>
      <c r="DL3" s="60"/>
    </row>
    <row r="4" spans="1:116" ht="15" customHeight="1" x14ac:dyDescent="0.25">
      <c r="A4" s="54"/>
      <c r="B4" s="54"/>
      <c r="C4" s="54"/>
      <c r="D4" s="56"/>
      <c r="E4" s="46" t="s">
        <v>18</v>
      </c>
      <c r="F4" s="47"/>
      <c r="G4" s="48"/>
      <c r="H4" s="44" t="s">
        <v>19</v>
      </c>
      <c r="I4" s="46" t="s">
        <v>18</v>
      </c>
      <c r="J4" s="47"/>
      <c r="K4" s="48"/>
      <c r="L4" s="44" t="s">
        <v>19</v>
      </c>
      <c r="M4" s="46" t="s">
        <v>18</v>
      </c>
      <c r="N4" s="47"/>
      <c r="O4" s="48"/>
      <c r="P4" s="44" t="s">
        <v>19</v>
      </c>
      <c r="Q4" s="46" t="s">
        <v>18</v>
      </c>
      <c r="R4" s="47"/>
      <c r="S4" s="48"/>
      <c r="T4" s="44" t="s">
        <v>19</v>
      </c>
      <c r="U4" s="46" t="s">
        <v>18</v>
      </c>
      <c r="V4" s="47"/>
      <c r="W4" s="48"/>
      <c r="X4" s="44" t="s">
        <v>19</v>
      </c>
      <c r="Y4" s="46" t="s">
        <v>18</v>
      </c>
      <c r="Z4" s="47"/>
      <c r="AA4" s="48"/>
      <c r="AB4" s="44" t="s">
        <v>19</v>
      </c>
      <c r="AC4" s="46" t="s">
        <v>18</v>
      </c>
      <c r="AD4" s="47"/>
      <c r="AE4" s="48"/>
      <c r="AF4" s="44" t="s">
        <v>19</v>
      </c>
      <c r="AG4" s="46" t="s">
        <v>18</v>
      </c>
      <c r="AH4" s="47"/>
      <c r="AI4" s="48"/>
      <c r="AJ4" s="44" t="s">
        <v>19</v>
      </c>
      <c r="AK4" s="46" t="s">
        <v>18</v>
      </c>
      <c r="AL4" s="47"/>
      <c r="AM4" s="48"/>
      <c r="AN4" s="44" t="s">
        <v>19</v>
      </c>
      <c r="AO4" s="46" t="s">
        <v>18</v>
      </c>
      <c r="AP4" s="47"/>
      <c r="AQ4" s="48"/>
      <c r="AR4" s="44" t="s">
        <v>19</v>
      </c>
      <c r="AS4" s="46" t="s">
        <v>18</v>
      </c>
      <c r="AT4" s="47"/>
      <c r="AU4" s="48"/>
      <c r="AV4" s="44" t="s">
        <v>19</v>
      </c>
      <c r="AW4" s="46" t="s">
        <v>18</v>
      </c>
      <c r="AX4" s="47"/>
      <c r="AY4" s="48"/>
      <c r="AZ4" s="44" t="s">
        <v>19</v>
      </c>
      <c r="BA4" s="46" t="s">
        <v>18</v>
      </c>
      <c r="BB4" s="47"/>
      <c r="BC4" s="48"/>
      <c r="BD4" s="44" t="s">
        <v>19</v>
      </c>
      <c r="BE4" s="46" t="s">
        <v>18</v>
      </c>
      <c r="BF4" s="47"/>
      <c r="BG4" s="48"/>
      <c r="BH4" s="44" t="s">
        <v>19</v>
      </c>
      <c r="BI4" s="46" t="s">
        <v>18</v>
      </c>
      <c r="BJ4" s="47"/>
      <c r="BK4" s="48"/>
      <c r="BL4" s="44" t="s">
        <v>19</v>
      </c>
      <c r="BM4" s="46" t="s">
        <v>18</v>
      </c>
      <c r="BN4" s="47"/>
      <c r="BO4" s="48"/>
      <c r="BP4" s="44" t="s">
        <v>19</v>
      </c>
      <c r="BQ4" s="46" t="s">
        <v>18</v>
      </c>
      <c r="BR4" s="47"/>
      <c r="BS4" s="48"/>
      <c r="BT4" s="44" t="s">
        <v>19</v>
      </c>
      <c r="BU4" s="46" t="s">
        <v>18</v>
      </c>
      <c r="BV4" s="47"/>
      <c r="BW4" s="48"/>
      <c r="BX4" s="44" t="s">
        <v>19</v>
      </c>
      <c r="BY4" s="46" t="s">
        <v>18</v>
      </c>
      <c r="BZ4" s="47"/>
      <c r="CA4" s="48"/>
      <c r="CB4" s="44" t="s">
        <v>19</v>
      </c>
      <c r="CC4" s="46" t="s">
        <v>18</v>
      </c>
      <c r="CD4" s="47"/>
      <c r="CE4" s="48"/>
      <c r="CF4" s="44" t="s">
        <v>19</v>
      </c>
      <c r="CG4" s="46" t="s">
        <v>18</v>
      </c>
      <c r="CH4" s="47"/>
      <c r="CI4" s="48"/>
      <c r="CJ4" s="44" t="s">
        <v>19</v>
      </c>
      <c r="CK4" s="46" t="s">
        <v>18</v>
      </c>
      <c r="CL4" s="47"/>
      <c r="CM4" s="48"/>
      <c r="CN4" s="44" t="s">
        <v>19</v>
      </c>
      <c r="CO4" s="46" t="s">
        <v>18</v>
      </c>
      <c r="CP4" s="47"/>
      <c r="CQ4" s="48"/>
      <c r="CR4" s="44" t="s">
        <v>19</v>
      </c>
      <c r="CS4" s="46" t="s">
        <v>18</v>
      </c>
      <c r="CT4" s="47"/>
      <c r="CU4" s="48"/>
      <c r="CV4" s="44" t="s">
        <v>19</v>
      </c>
      <c r="CW4" s="46" t="s">
        <v>18</v>
      </c>
      <c r="CX4" s="47"/>
      <c r="CY4" s="48"/>
      <c r="CZ4" s="44" t="s">
        <v>19</v>
      </c>
      <c r="DA4" s="46"/>
      <c r="DB4" s="47"/>
      <c r="DC4" s="48"/>
      <c r="DD4" s="44"/>
      <c r="DE4" s="46"/>
      <c r="DF4" s="47"/>
      <c r="DG4" s="48"/>
      <c r="DH4" s="44"/>
      <c r="DI4" s="46"/>
      <c r="DJ4" s="47"/>
      <c r="DK4" s="48"/>
      <c r="DL4" s="44"/>
    </row>
    <row r="5" spans="1:116" ht="57" x14ac:dyDescent="0.25">
      <c r="A5" s="45"/>
      <c r="B5" s="45"/>
      <c r="C5" s="54"/>
      <c r="D5" s="57"/>
      <c r="E5" s="17" t="s">
        <v>29</v>
      </c>
      <c r="F5" s="6" t="s">
        <v>20</v>
      </c>
      <c r="G5" s="7" t="s">
        <v>21</v>
      </c>
      <c r="H5" s="45"/>
      <c r="I5" s="17" t="s">
        <v>29</v>
      </c>
      <c r="J5" s="6" t="s">
        <v>20</v>
      </c>
      <c r="K5" s="7" t="s">
        <v>21</v>
      </c>
      <c r="L5" s="45"/>
      <c r="M5" s="17" t="s">
        <v>29</v>
      </c>
      <c r="N5" s="6" t="s">
        <v>20</v>
      </c>
      <c r="O5" s="7" t="s">
        <v>21</v>
      </c>
      <c r="P5" s="45"/>
      <c r="Q5" s="17" t="s">
        <v>29</v>
      </c>
      <c r="R5" s="6" t="s">
        <v>20</v>
      </c>
      <c r="S5" s="7" t="s">
        <v>21</v>
      </c>
      <c r="T5" s="45"/>
      <c r="U5" s="17" t="s">
        <v>29</v>
      </c>
      <c r="V5" s="6" t="s">
        <v>20</v>
      </c>
      <c r="W5" s="7" t="s">
        <v>21</v>
      </c>
      <c r="X5" s="45"/>
      <c r="Y5" s="17" t="s">
        <v>29</v>
      </c>
      <c r="Z5" s="6" t="s">
        <v>20</v>
      </c>
      <c r="AA5" s="7" t="s">
        <v>21</v>
      </c>
      <c r="AB5" s="45"/>
      <c r="AC5" s="17" t="s">
        <v>29</v>
      </c>
      <c r="AD5" s="6" t="s">
        <v>20</v>
      </c>
      <c r="AE5" s="7" t="s">
        <v>21</v>
      </c>
      <c r="AF5" s="45"/>
      <c r="AG5" s="17" t="s">
        <v>29</v>
      </c>
      <c r="AH5" s="6" t="s">
        <v>20</v>
      </c>
      <c r="AI5" s="7" t="s">
        <v>21</v>
      </c>
      <c r="AJ5" s="45"/>
      <c r="AK5" s="17" t="s">
        <v>29</v>
      </c>
      <c r="AL5" s="6" t="s">
        <v>20</v>
      </c>
      <c r="AM5" s="7" t="s">
        <v>21</v>
      </c>
      <c r="AN5" s="45"/>
      <c r="AO5" s="17" t="s">
        <v>29</v>
      </c>
      <c r="AP5" s="6" t="s">
        <v>20</v>
      </c>
      <c r="AQ5" s="7" t="s">
        <v>21</v>
      </c>
      <c r="AR5" s="45"/>
      <c r="AS5" s="17" t="s">
        <v>29</v>
      </c>
      <c r="AT5" s="6" t="s">
        <v>20</v>
      </c>
      <c r="AU5" s="7" t="s">
        <v>21</v>
      </c>
      <c r="AV5" s="45"/>
      <c r="AW5" s="17" t="s">
        <v>29</v>
      </c>
      <c r="AX5" s="6" t="s">
        <v>20</v>
      </c>
      <c r="AY5" s="7" t="s">
        <v>21</v>
      </c>
      <c r="AZ5" s="45"/>
      <c r="BA5" s="17" t="s">
        <v>29</v>
      </c>
      <c r="BB5" s="6" t="s">
        <v>20</v>
      </c>
      <c r="BC5" s="7" t="s">
        <v>21</v>
      </c>
      <c r="BD5" s="45"/>
      <c r="BE5" s="17" t="s">
        <v>29</v>
      </c>
      <c r="BF5" s="6" t="s">
        <v>20</v>
      </c>
      <c r="BG5" s="7" t="s">
        <v>21</v>
      </c>
      <c r="BH5" s="45"/>
      <c r="BI5" s="17" t="s">
        <v>29</v>
      </c>
      <c r="BJ5" s="6" t="s">
        <v>20</v>
      </c>
      <c r="BK5" s="7" t="s">
        <v>21</v>
      </c>
      <c r="BL5" s="45"/>
      <c r="BM5" s="17" t="s">
        <v>29</v>
      </c>
      <c r="BN5" s="6" t="s">
        <v>20</v>
      </c>
      <c r="BO5" s="7" t="s">
        <v>21</v>
      </c>
      <c r="BP5" s="45"/>
      <c r="BQ5" s="17" t="s">
        <v>29</v>
      </c>
      <c r="BR5" s="6" t="s">
        <v>20</v>
      </c>
      <c r="BS5" s="7" t="s">
        <v>21</v>
      </c>
      <c r="BT5" s="45"/>
      <c r="BU5" s="17" t="s">
        <v>29</v>
      </c>
      <c r="BV5" s="6" t="s">
        <v>20</v>
      </c>
      <c r="BW5" s="7" t="s">
        <v>21</v>
      </c>
      <c r="BX5" s="45"/>
      <c r="BY5" s="17" t="s">
        <v>29</v>
      </c>
      <c r="BZ5" s="6" t="s">
        <v>20</v>
      </c>
      <c r="CA5" s="7" t="s">
        <v>21</v>
      </c>
      <c r="CB5" s="45"/>
      <c r="CC5" s="17" t="s">
        <v>29</v>
      </c>
      <c r="CD5" s="6" t="s">
        <v>20</v>
      </c>
      <c r="CE5" s="7" t="s">
        <v>21</v>
      </c>
      <c r="CF5" s="45"/>
      <c r="CG5" s="17" t="s">
        <v>29</v>
      </c>
      <c r="CH5" s="6" t="s">
        <v>20</v>
      </c>
      <c r="CI5" s="7" t="s">
        <v>21</v>
      </c>
      <c r="CJ5" s="45"/>
      <c r="CK5" s="17" t="s">
        <v>29</v>
      </c>
      <c r="CL5" s="6" t="s">
        <v>20</v>
      </c>
      <c r="CM5" s="7" t="s">
        <v>21</v>
      </c>
      <c r="CN5" s="45"/>
      <c r="CO5" s="17" t="s">
        <v>29</v>
      </c>
      <c r="CP5" s="6" t="s">
        <v>20</v>
      </c>
      <c r="CQ5" s="7" t="s">
        <v>21</v>
      </c>
      <c r="CR5" s="45"/>
      <c r="CS5" s="17" t="s">
        <v>29</v>
      </c>
      <c r="CT5" s="6" t="s">
        <v>20</v>
      </c>
      <c r="CU5" s="7" t="s">
        <v>21</v>
      </c>
      <c r="CV5" s="45"/>
      <c r="CW5" s="17" t="s">
        <v>29</v>
      </c>
      <c r="CX5" s="6" t="s">
        <v>20</v>
      </c>
      <c r="CY5" s="7" t="s">
        <v>21</v>
      </c>
      <c r="CZ5" s="45"/>
      <c r="DA5" s="17"/>
      <c r="DB5" s="6"/>
      <c r="DC5" s="7"/>
      <c r="DD5" s="45"/>
      <c r="DE5" s="17"/>
      <c r="DF5" s="6"/>
      <c r="DG5" s="7"/>
      <c r="DH5" s="45"/>
      <c r="DI5" s="17"/>
      <c r="DJ5" s="6"/>
      <c r="DK5" s="7"/>
      <c r="DL5" s="45"/>
    </row>
    <row r="6" spans="1:116" ht="57" x14ac:dyDescent="0.25">
      <c r="A6" s="8"/>
      <c r="B6" s="19" t="s">
        <v>38</v>
      </c>
      <c r="C6" s="23">
        <v>5</v>
      </c>
      <c r="D6" s="11">
        <v>35</v>
      </c>
      <c r="E6" s="9">
        <f>E7+E8+E9+E10+E11</f>
        <v>21</v>
      </c>
      <c r="F6" s="9">
        <f>F7+F8+F9+F10+F11</f>
        <v>714</v>
      </c>
      <c r="G6" s="9">
        <f>G7+G8+G9+G10+G11</f>
        <v>707</v>
      </c>
      <c r="H6" s="41">
        <f>(H7+H8+H9+H10+H11)/5</f>
        <v>0.99088235294117655</v>
      </c>
      <c r="I6" s="9">
        <f>I7+I8+I9+I10+I11</f>
        <v>13</v>
      </c>
      <c r="J6" s="9">
        <f>J7+J8+J9+J10+J11</f>
        <v>442</v>
      </c>
      <c r="K6" s="9">
        <f>K7+K8+K9+K10+K11</f>
        <v>435</v>
      </c>
      <c r="L6" s="10">
        <f t="shared" ref="L6:L11" si="0">K6/J6</f>
        <v>0.98416289592760176</v>
      </c>
      <c r="M6" s="9">
        <f>M7+M8+M9+M10+M11</f>
        <v>10</v>
      </c>
      <c r="N6" s="9">
        <f>N7+N8+N9+N10+N11</f>
        <v>340</v>
      </c>
      <c r="O6" s="9">
        <f>O7+O8+O9+O10+O11</f>
        <v>334</v>
      </c>
      <c r="P6" s="10">
        <f t="shared" ref="P6:P11" si="1">O6/N6</f>
        <v>0.98235294117647054</v>
      </c>
      <c r="Q6" s="9">
        <f>Q7+Q8+Q9+Q10+Q11</f>
        <v>5</v>
      </c>
      <c r="R6" s="9">
        <f>R7+R8+R9+R10+R11</f>
        <v>170</v>
      </c>
      <c r="S6" s="9">
        <f>S7+S8+S9+S10+S11</f>
        <v>170</v>
      </c>
      <c r="T6" s="10">
        <f t="shared" ref="T6:T11" si="2">S6/R6</f>
        <v>1</v>
      </c>
      <c r="U6" s="9">
        <f>U7+U8+U9+U10+U11</f>
        <v>15</v>
      </c>
      <c r="V6" s="9">
        <f>V7+V8+V9+V10+V11</f>
        <v>510</v>
      </c>
      <c r="W6" s="9">
        <f>W7+W8+W9+W10+W11</f>
        <v>303</v>
      </c>
      <c r="X6" s="10">
        <f t="shared" ref="X6:X11" si="3">W6/V6</f>
        <v>0.59411764705882353</v>
      </c>
      <c r="Y6" s="9">
        <f>Y7+Y8+Y9+Y10+Y11</f>
        <v>4</v>
      </c>
      <c r="Z6" s="9">
        <f>Z7+Z8+Z9+Z10+Z11</f>
        <v>136</v>
      </c>
      <c r="AA6" s="9">
        <f>AA7+AA8+AA9+AA10+AA11</f>
        <v>136</v>
      </c>
      <c r="AB6" s="10">
        <f t="shared" ref="AB6:AB11" si="4">AA6/Z6</f>
        <v>1</v>
      </c>
      <c r="AC6" s="9">
        <f>AC7+AC8+AC9+AC10+AC11</f>
        <v>19</v>
      </c>
      <c r="AD6" s="9">
        <f>AD7+AD8+AD9+AD10+AD11</f>
        <v>646</v>
      </c>
      <c r="AE6" s="9">
        <f>AE7+AE8+AE9+AE10+AE11</f>
        <v>635</v>
      </c>
      <c r="AF6" s="10">
        <f t="shared" ref="AF6:AF11" si="5">AE6/AD6</f>
        <v>0.98297213622291024</v>
      </c>
      <c r="AG6" s="9">
        <f>AG7+AG8+AG9+AG10+AG11</f>
        <v>6</v>
      </c>
      <c r="AH6" s="9">
        <f>AH7+AH8+AH9+AH10+AH11</f>
        <v>204</v>
      </c>
      <c r="AI6" s="9">
        <f>AI7+AI8+AI9+AI10+AI11</f>
        <v>204</v>
      </c>
      <c r="AJ6" s="10">
        <f t="shared" ref="AJ6:AJ11" si="6">AI6/AH6</f>
        <v>1</v>
      </c>
      <c r="AK6" s="9">
        <f>AK7+AK8+AK9+AK10+AK11</f>
        <v>3</v>
      </c>
      <c r="AL6" s="9">
        <f>AL7+AL8+AL9+AL10+AL11</f>
        <v>102</v>
      </c>
      <c r="AM6" s="9">
        <f>AM7+AM8+AM9+AM10+AM11</f>
        <v>98</v>
      </c>
      <c r="AN6" s="10">
        <f t="shared" ref="AN6:AN11" si="7">AM6/AL6</f>
        <v>0.96078431372549022</v>
      </c>
      <c r="AO6" s="9">
        <f>AO7+AO8+AO9+AO10+AO11</f>
        <v>10</v>
      </c>
      <c r="AP6" s="9">
        <f>AP7+AP8+AP9+AP10+AP11</f>
        <v>340</v>
      </c>
      <c r="AQ6" s="9">
        <f>AQ7+AQ8+AQ9+AQ10+AQ11</f>
        <v>334</v>
      </c>
      <c r="AR6" s="10">
        <f t="shared" ref="AR6:AR11" si="8">AQ6/AP6</f>
        <v>0.98235294117647054</v>
      </c>
      <c r="AS6" s="9">
        <f>AS7+AS8+AS9+AS10+AS11</f>
        <v>0</v>
      </c>
      <c r="AT6" s="9">
        <f>AT7+AT8+AT9+AT10+AT11</f>
        <v>0</v>
      </c>
      <c r="AU6" s="9">
        <f>AU7+AU8+AU9+AU10+AU11</f>
        <v>0</v>
      </c>
      <c r="AV6" s="10" t="e">
        <f t="shared" ref="AV6:AV11" si="9">AU6/AT6</f>
        <v>#DIV/0!</v>
      </c>
      <c r="AW6" s="9">
        <f>AW7+AW8+AW9+AW10+AW11</f>
        <v>8</v>
      </c>
      <c r="AX6" s="9">
        <f>AX7+AX8+AX9+AX10+AX11</f>
        <v>272</v>
      </c>
      <c r="AY6" s="9">
        <f>AY7+AY8+AY9+AY10+AY11</f>
        <v>270</v>
      </c>
      <c r="AZ6" s="10">
        <f t="shared" ref="AZ6:AZ11" si="10">AY6/AX6</f>
        <v>0.99264705882352944</v>
      </c>
      <c r="BA6" s="9">
        <f>BA7+BA8+BA9+BA10+BA11</f>
        <v>7</v>
      </c>
      <c r="BB6" s="9">
        <f>BB7+BB8+BB9+BB10+BB11</f>
        <v>238</v>
      </c>
      <c r="BC6" s="9">
        <f>BC7+BC8+BC9+BC10+BC11</f>
        <v>237</v>
      </c>
      <c r="BD6" s="10">
        <f t="shared" ref="BD6:BD11" si="11">BC6/BB6</f>
        <v>0.99579831932773111</v>
      </c>
      <c r="BE6" s="9">
        <f>BE7+BE8+BE9+BE10+BE11</f>
        <v>4</v>
      </c>
      <c r="BF6" s="9">
        <f t="shared" ref="BF6:BG6" si="12">BF7+BF8+BF9+BF10+BF11</f>
        <v>136</v>
      </c>
      <c r="BG6" s="9">
        <f t="shared" si="12"/>
        <v>136</v>
      </c>
      <c r="BH6" s="10">
        <f t="shared" ref="BH6:BH11" si="13">BG6/BF6</f>
        <v>1</v>
      </c>
      <c r="BI6" s="9">
        <f t="shared" ref="BI6:BK6" si="14">BI7+BI8+BI9+BI10+BI11</f>
        <v>7</v>
      </c>
      <c r="BJ6" s="9">
        <f t="shared" si="14"/>
        <v>238</v>
      </c>
      <c r="BK6" s="9">
        <f t="shared" si="14"/>
        <v>236</v>
      </c>
      <c r="BL6" s="10">
        <f t="shared" ref="BL6:BL11" si="15">BK6/BJ6</f>
        <v>0.99159663865546221</v>
      </c>
      <c r="BM6" s="9">
        <f t="shared" ref="BM6:BO6" si="16">BM7+BM8+BM9+BM10+BM11</f>
        <v>4</v>
      </c>
      <c r="BN6" s="9">
        <f t="shared" si="16"/>
        <v>136</v>
      </c>
      <c r="BO6" s="9">
        <f t="shared" si="16"/>
        <v>136</v>
      </c>
      <c r="BP6" s="10">
        <f t="shared" ref="BP6:BP11" si="17">BO6/BN6</f>
        <v>1</v>
      </c>
      <c r="BQ6" s="9">
        <f t="shared" ref="BQ6:BS6" si="18">BQ7+BQ8+BQ9+BQ10+BQ11</f>
        <v>3</v>
      </c>
      <c r="BR6" s="9">
        <f t="shared" si="18"/>
        <v>102</v>
      </c>
      <c r="BS6" s="9">
        <f t="shared" si="18"/>
        <v>101</v>
      </c>
      <c r="BT6" s="10">
        <f t="shared" ref="BT6:BT11" si="19">BS6/BR6</f>
        <v>0.99019607843137258</v>
      </c>
      <c r="BU6" s="9">
        <f t="shared" ref="BU6:BW6" si="20">BU7+BU8+BU9+BU10+BU11</f>
        <v>9</v>
      </c>
      <c r="BV6" s="9">
        <f t="shared" si="20"/>
        <v>306</v>
      </c>
      <c r="BW6" s="9">
        <f t="shared" si="20"/>
        <v>304</v>
      </c>
      <c r="BX6" s="10">
        <f t="shared" ref="BX6:BX11" si="21">BW6/BV6</f>
        <v>0.99346405228758172</v>
      </c>
      <c r="BY6" s="9">
        <f t="shared" ref="BY6:CA6" si="22">BY7+BY8+BY9+BY10+BY11</f>
        <v>2</v>
      </c>
      <c r="BZ6" s="9">
        <f t="shared" si="22"/>
        <v>68</v>
      </c>
      <c r="CA6" s="9">
        <f t="shared" si="22"/>
        <v>66</v>
      </c>
      <c r="CB6" s="10">
        <f t="shared" ref="CB6:CB11" si="23">CA6/BZ6</f>
        <v>0.97058823529411764</v>
      </c>
      <c r="CC6" s="9">
        <f t="shared" ref="CC6:CE6" si="24">CC7+CC8+CC9+CC10+CC11</f>
        <v>15</v>
      </c>
      <c r="CD6" s="9">
        <f t="shared" si="24"/>
        <v>510</v>
      </c>
      <c r="CE6" s="9">
        <f t="shared" si="24"/>
        <v>503</v>
      </c>
      <c r="CF6" s="10">
        <f t="shared" ref="CF6:CF11" si="25">CE6/CD6</f>
        <v>0.98627450980392162</v>
      </c>
      <c r="CG6" s="9">
        <v>3</v>
      </c>
      <c r="CH6" s="9">
        <v>102</v>
      </c>
      <c r="CI6" s="9">
        <v>102</v>
      </c>
      <c r="CJ6" s="10">
        <f t="shared" ref="CJ6:CJ11" si="26">CI6/CH6</f>
        <v>1</v>
      </c>
      <c r="CK6" s="9">
        <f t="shared" ref="CK6:CM6" si="27">CK7+CK8+CK9+CK10+CK11</f>
        <v>1</v>
      </c>
      <c r="CL6" s="9">
        <f t="shared" si="27"/>
        <v>34</v>
      </c>
      <c r="CM6" s="9">
        <f t="shared" si="27"/>
        <v>35</v>
      </c>
      <c r="CN6" s="10">
        <f t="shared" ref="CN6:CN11" si="28">CM6/CL6</f>
        <v>1.0294117647058822</v>
      </c>
      <c r="CO6" s="9">
        <v>1</v>
      </c>
      <c r="CP6" s="9">
        <v>34</v>
      </c>
      <c r="CQ6" s="9">
        <v>34</v>
      </c>
      <c r="CR6" s="10">
        <f t="shared" ref="CR6:CR11" si="29">CQ6/CP6</f>
        <v>1</v>
      </c>
      <c r="CS6" s="9">
        <f t="shared" ref="CS6:CU6" si="30">CS7+CS8+CS9+CS10+CS11</f>
        <v>1</v>
      </c>
      <c r="CT6" s="9">
        <f t="shared" si="30"/>
        <v>34</v>
      </c>
      <c r="CU6" s="9">
        <f t="shared" si="30"/>
        <v>32</v>
      </c>
      <c r="CV6" s="10">
        <f t="shared" ref="CV6:CV11" si="31">CU6/CT6</f>
        <v>0.94117647058823528</v>
      </c>
      <c r="CW6" s="9">
        <f t="shared" ref="CW6:CY6" si="32">CW7+CW8+CW9+CW10+CW11</f>
        <v>1</v>
      </c>
      <c r="CX6" s="9">
        <f t="shared" si="32"/>
        <v>34</v>
      </c>
      <c r="CY6" s="9">
        <f t="shared" si="32"/>
        <v>32</v>
      </c>
      <c r="CZ6" s="10">
        <f t="shared" ref="CZ6:CZ11" si="33">CY6/CX6</f>
        <v>0.94117647058823528</v>
      </c>
      <c r="DA6" s="11"/>
      <c r="DB6" s="8"/>
      <c r="DC6" s="8"/>
      <c r="DD6" s="10"/>
      <c r="DE6" s="11"/>
      <c r="DF6" s="8"/>
      <c r="DG6" s="8"/>
      <c r="DH6" s="10"/>
      <c r="DI6" s="11"/>
      <c r="DJ6" s="8"/>
      <c r="DK6" s="8"/>
      <c r="DL6" s="10"/>
    </row>
    <row r="7" spans="1:116" x14ac:dyDescent="0.25">
      <c r="A7" s="12">
        <v>1</v>
      </c>
      <c r="B7" s="20" t="s">
        <v>39</v>
      </c>
      <c r="C7" s="24">
        <v>1</v>
      </c>
      <c r="D7" s="22">
        <v>7</v>
      </c>
      <c r="E7" s="13">
        <v>5</v>
      </c>
      <c r="F7" s="14">
        <v>170</v>
      </c>
      <c r="G7" s="14">
        <v>166</v>
      </c>
      <c r="H7" s="10">
        <f t="shared" ref="H7:H11" si="34">G7/F7</f>
        <v>0.97647058823529409</v>
      </c>
      <c r="I7" s="13">
        <v>3</v>
      </c>
      <c r="J7" s="14">
        <v>102</v>
      </c>
      <c r="K7" s="14">
        <v>100</v>
      </c>
      <c r="L7" s="10">
        <f t="shared" si="0"/>
        <v>0.98039215686274506</v>
      </c>
      <c r="M7" s="13">
        <v>2</v>
      </c>
      <c r="N7" s="14">
        <v>68</v>
      </c>
      <c r="O7" s="14">
        <v>68</v>
      </c>
      <c r="P7" s="10">
        <f t="shared" si="1"/>
        <v>1</v>
      </c>
      <c r="Q7" s="13">
        <v>1</v>
      </c>
      <c r="R7" s="14">
        <v>34</v>
      </c>
      <c r="S7" s="14">
        <v>35</v>
      </c>
      <c r="T7" s="10">
        <f t="shared" si="2"/>
        <v>1.0294117647058822</v>
      </c>
      <c r="U7" s="13">
        <v>3</v>
      </c>
      <c r="V7" s="14">
        <v>102</v>
      </c>
      <c r="W7" s="14">
        <v>59</v>
      </c>
      <c r="X7" s="10">
        <f t="shared" si="3"/>
        <v>0.57843137254901966</v>
      </c>
      <c r="Y7" s="13"/>
      <c r="Z7" s="14"/>
      <c r="AA7" s="14"/>
      <c r="AB7" s="10" t="e">
        <f t="shared" si="4"/>
        <v>#DIV/0!</v>
      </c>
      <c r="AC7" s="13">
        <v>5</v>
      </c>
      <c r="AD7" s="14">
        <v>170</v>
      </c>
      <c r="AE7" s="14">
        <v>168</v>
      </c>
      <c r="AF7" s="10">
        <f t="shared" si="5"/>
        <v>0.9882352941176471</v>
      </c>
      <c r="AG7" s="13"/>
      <c r="AH7" s="14"/>
      <c r="AI7" s="14"/>
      <c r="AJ7" s="10" t="e">
        <f t="shared" si="6"/>
        <v>#DIV/0!</v>
      </c>
      <c r="AK7" s="13"/>
      <c r="AL7" s="14"/>
      <c r="AM7" s="14"/>
      <c r="AN7" s="10" t="e">
        <f t="shared" si="7"/>
        <v>#DIV/0!</v>
      </c>
      <c r="AO7" s="13">
        <v>2</v>
      </c>
      <c r="AP7" s="14">
        <v>68</v>
      </c>
      <c r="AQ7" s="14">
        <v>67</v>
      </c>
      <c r="AR7" s="10">
        <f t="shared" si="8"/>
        <v>0.98529411764705888</v>
      </c>
      <c r="AS7" s="13"/>
      <c r="AT7" s="14"/>
      <c r="AU7" s="14"/>
      <c r="AV7" s="10" t="e">
        <f t="shared" si="9"/>
        <v>#DIV/0!</v>
      </c>
      <c r="AW7" s="13">
        <v>1</v>
      </c>
      <c r="AX7" s="14">
        <v>34</v>
      </c>
      <c r="AY7" s="14">
        <v>34</v>
      </c>
      <c r="AZ7" s="10">
        <f t="shared" si="10"/>
        <v>1</v>
      </c>
      <c r="BA7" s="13"/>
      <c r="BB7" s="14"/>
      <c r="BC7" s="14"/>
      <c r="BD7" s="10" t="e">
        <f t="shared" si="11"/>
        <v>#DIV/0!</v>
      </c>
      <c r="BE7" s="13"/>
      <c r="BF7" s="14"/>
      <c r="BG7" s="14"/>
      <c r="BH7" s="10" t="e">
        <f t="shared" si="13"/>
        <v>#DIV/0!</v>
      </c>
      <c r="BI7" s="13">
        <v>1</v>
      </c>
      <c r="BJ7" s="14">
        <v>34</v>
      </c>
      <c r="BK7" s="14">
        <v>34</v>
      </c>
      <c r="BL7" s="10">
        <f t="shared" si="15"/>
        <v>1</v>
      </c>
      <c r="BM7" s="13">
        <v>1</v>
      </c>
      <c r="BN7" s="14">
        <v>34</v>
      </c>
      <c r="BO7" s="14">
        <v>34</v>
      </c>
      <c r="BP7" s="10">
        <f t="shared" si="17"/>
        <v>1</v>
      </c>
      <c r="BQ7" s="13">
        <v>1</v>
      </c>
      <c r="BR7" s="14">
        <v>34</v>
      </c>
      <c r="BS7" s="14">
        <v>34</v>
      </c>
      <c r="BT7" s="10">
        <f t="shared" si="19"/>
        <v>1</v>
      </c>
      <c r="BU7" s="13">
        <v>2</v>
      </c>
      <c r="BV7" s="14">
        <v>68</v>
      </c>
      <c r="BW7" s="14">
        <v>68</v>
      </c>
      <c r="BX7" s="10">
        <f t="shared" si="21"/>
        <v>1</v>
      </c>
      <c r="BY7" s="13"/>
      <c r="BZ7" s="14"/>
      <c r="CA7" s="14"/>
      <c r="CB7" s="10" t="e">
        <f t="shared" si="23"/>
        <v>#DIV/0!</v>
      </c>
      <c r="CC7" s="13">
        <v>3</v>
      </c>
      <c r="CD7" s="14">
        <v>102</v>
      </c>
      <c r="CE7" s="14">
        <v>101</v>
      </c>
      <c r="CF7" s="10">
        <f t="shared" si="25"/>
        <v>0.99019607843137258</v>
      </c>
      <c r="CG7" s="31">
        <v>1</v>
      </c>
      <c r="CH7" s="32">
        <v>34</v>
      </c>
      <c r="CI7" s="32">
        <v>34</v>
      </c>
      <c r="CJ7" s="10">
        <f t="shared" si="26"/>
        <v>1</v>
      </c>
      <c r="CK7" s="13"/>
      <c r="CL7" s="14"/>
      <c r="CM7" s="14"/>
      <c r="CN7" s="10" t="e">
        <f t="shared" si="28"/>
        <v>#DIV/0!</v>
      </c>
      <c r="CO7" s="13">
        <v>1</v>
      </c>
      <c r="CP7" s="14">
        <v>34</v>
      </c>
      <c r="CQ7" s="14">
        <v>34</v>
      </c>
      <c r="CR7" s="10">
        <f t="shared" si="29"/>
        <v>1</v>
      </c>
      <c r="CS7" s="13"/>
      <c r="CT7" s="14"/>
      <c r="CU7" s="14"/>
      <c r="CV7" s="10" t="e">
        <f t="shared" si="31"/>
        <v>#DIV/0!</v>
      </c>
      <c r="CW7" s="13"/>
      <c r="CX7" s="14"/>
      <c r="CY7" s="14"/>
      <c r="CZ7" s="10" t="e">
        <f t="shared" si="33"/>
        <v>#DIV/0!</v>
      </c>
      <c r="DA7" s="13"/>
      <c r="DB7" s="14"/>
      <c r="DC7" s="14"/>
      <c r="DD7" s="10"/>
      <c r="DE7" s="13"/>
      <c r="DF7" s="14"/>
      <c r="DG7" s="14"/>
      <c r="DH7" s="10"/>
      <c r="DI7" s="13"/>
      <c r="DJ7" s="14"/>
      <c r="DK7" s="14"/>
      <c r="DL7" s="10"/>
    </row>
    <row r="8" spans="1:116" x14ac:dyDescent="0.25">
      <c r="A8" s="12">
        <v>2</v>
      </c>
      <c r="B8" s="21" t="s">
        <v>40</v>
      </c>
      <c r="C8" s="24">
        <v>1</v>
      </c>
      <c r="D8" s="22">
        <v>8</v>
      </c>
      <c r="E8" s="13">
        <v>6</v>
      </c>
      <c r="F8" s="14">
        <v>204</v>
      </c>
      <c r="G8" s="14">
        <v>203</v>
      </c>
      <c r="H8" s="10">
        <f t="shared" si="34"/>
        <v>0.99509803921568629</v>
      </c>
      <c r="I8" s="13">
        <v>3</v>
      </c>
      <c r="J8" s="14">
        <v>102</v>
      </c>
      <c r="K8" s="14">
        <v>99</v>
      </c>
      <c r="L8" s="10">
        <f t="shared" si="0"/>
        <v>0.97058823529411764</v>
      </c>
      <c r="M8" s="13">
        <v>2</v>
      </c>
      <c r="N8" s="14">
        <v>68</v>
      </c>
      <c r="O8" s="14">
        <v>66</v>
      </c>
      <c r="P8" s="10">
        <f t="shared" si="1"/>
        <v>0.97058823529411764</v>
      </c>
      <c r="Q8" s="13">
        <v>1</v>
      </c>
      <c r="R8" s="14">
        <v>34</v>
      </c>
      <c r="S8" s="14">
        <v>34</v>
      </c>
      <c r="T8" s="10">
        <f t="shared" si="2"/>
        <v>1</v>
      </c>
      <c r="U8" s="13">
        <v>3</v>
      </c>
      <c r="V8" s="14">
        <v>102</v>
      </c>
      <c r="W8" s="14">
        <v>62</v>
      </c>
      <c r="X8" s="10">
        <f t="shared" si="3"/>
        <v>0.60784313725490191</v>
      </c>
      <c r="Y8" s="13">
        <v>1</v>
      </c>
      <c r="Z8" s="14">
        <v>34</v>
      </c>
      <c r="AA8" s="14">
        <v>35</v>
      </c>
      <c r="AB8" s="10">
        <f t="shared" si="4"/>
        <v>1.0294117647058822</v>
      </c>
      <c r="AC8" s="13">
        <v>5</v>
      </c>
      <c r="AD8" s="14">
        <v>170</v>
      </c>
      <c r="AE8" s="14">
        <v>167</v>
      </c>
      <c r="AF8" s="10">
        <f t="shared" si="5"/>
        <v>0.98235294117647054</v>
      </c>
      <c r="AG8" s="13"/>
      <c r="AH8" s="14"/>
      <c r="AI8" s="14"/>
      <c r="AJ8" s="10" t="e">
        <f t="shared" si="6"/>
        <v>#DIV/0!</v>
      </c>
      <c r="AK8" s="13"/>
      <c r="AL8" s="14"/>
      <c r="AM8" s="14"/>
      <c r="AN8" s="10" t="e">
        <f t="shared" si="7"/>
        <v>#DIV/0!</v>
      </c>
      <c r="AO8" s="13">
        <v>2</v>
      </c>
      <c r="AP8" s="14">
        <v>68</v>
      </c>
      <c r="AQ8" s="14">
        <v>66</v>
      </c>
      <c r="AR8" s="10">
        <f t="shared" si="8"/>
        <v>0.97058823529411764</v>
      </c>
      <c r="AS8" s="13"/>
      <c r="AT8" s="14"/>
      <c r="AU8" s="14"/>
      <c r="AV8" s="10" t="e">
        <f t="shared" si="9"/>
        <v>#DIV/0!</v>
      </c>
      <c r="AW8" s="13">
        <v>1</v>
      </c>
      <c r="AX8" s="14">
        <v>34</v>
      </c>
      <c r="AY8" s="14">
        <v>34</v>
      </c>
      <c r="AZ8" s="10">
        <f t="shared" si="10"/>
        <v>1</v>
      </c>
      <c r="BA8" s="13"/>
      <c r="BB8" s="14"/>
      <c r="BC8" s="14"/>
      <c r="BD8" s="10" t="e">
        <f t="shared" si="11"/>
        <v>#DIV/0!</v>
      </c>
      <c r="BE8" s="13"/>
      <c r="BF8" s="14"/>
      <c r="BG8" s="14"/>
      <c r="BH8" s="10" t="e">
        <f t="shared" si="13"/>
        <v>#DIV/0!</v>
      </c>
      <c r="BI8" s="13">
        <v>1</v>
      </c>
      <c r="BJ8" s="14">
        <v>34</v>
      </c>
      <c r="BK8" s="14">
        <v>32</v>
      </c>
      <c r="BL8" s="10">
        <f t="shared" si="15"/>
        <v>0.94117647058823528</v>
      </c>
      <c r="BM8" s="13">
        <v>1</v>
      </c>
      <c r="BN8" s="14">
        <v>34</v>
      </c>
      <c r="BO8" s="14">
        <v>34</v>
      </c>
      <c r="BP8" s="10">
        <f t="shared" si="17"/>
        <v>1</v>
      </c>
      <c r="BQ8" s="13">
        <v>1</v>
      </c>
      <c r="BR8" s="14">
        <v>34</v>
      </c>
      <c r="BS8" s="14">
        <v>33</v>
      </c>
      <c r="BT8" s="10">
        <f t="shared" si="19"/>
        <v>0.97058823529411764</v>
      </c>
      <c r="BU8" s="13">
        <v>2</v>
      </c>
      <c r="BV8" s="14">
        <v>68</v>
      </c>
      <c r="BW8" s="14">
        <v>66</v>
      </c>
      <c r="BX8" s="10">
        <f t="shared" si="21"/>
        <v>0.97058823529411764</v>
      </c>
      <c r="BY8" s="13"/>
      <c r="BZ8" s="14"/>
      <c r="CA8" s="14"/>
      <c r="CB8" s="10" t="e">
        <f t="shared" si="23"/>
        <v>#DIV/0!</v>
      </c>
      <c r="CC8" s="13">
        <v>3</v>
      </c>
      <c r="CD8" s="14">
        <v>102</v>
      </c>
      <c r="CE8" s="14">
        <v>99</v>
      </c>
      <c r="CF8" s="10">
        <f t="shared" si="25"/>
        <v>0.97058823529411764</v>
      </c>
      <c r="CG8" s="13">
        <v>1</v>
      </c>
      <c r="CH8" s="14">
        <v>34</v>
      </c>
      <c r="CI8" s="14">
        <v>34</v>
      </c>
      <c r="CJ8" s="10">
        <f t="shared" si="26"/>
        <v>1</v>
      </c>
      <c r="CK8" s="13"/>
      <c r="CL8" s="14"/>
      <c r="CM8" s="14"/>
      <c r="CN8" s="10" t="e">
        <f t="shared" si="28"/>
        <v>#DIV/0!</v>
      </c>
      <c r="CO8" s="37"/>
      <c r="CP8" s="38"/>
      <c r="CQ8" s="38"/>
      <c r="CR8" s="10" t="e">
        <f t="shared" si="29"/>
        <v>#DIV/0!</v>
      </c>
      <c r="CS8" s="13"/>
      <c r="CT8" s="14"/>
      <c r="CU8" s="14"/>
      <c r="CV8" s="10" t="e">
        <f t="shared" si="31"/>
        <v>#DIV/0!</v>
      </c>
      <c r="CW8" s="13"/>
      <c r="CX8" s="14"/>
      <c r="CY8" s="14"/>
      <c r="CZ8" s="10" t="e">
        <f t="shared" si="33"/>
        <v>#DIV/0!</v>
      </c>
      <c r="DA8" s="13"/>
      <c r="DB8" s="14"/>
      <c r="DC8" s="14"/>
      <c r="DD8" s="10"/>
      <c r="DE8" s="13"/>
      <c r="DF8" s="14"/>
      <c r="DG8" s="14"/>
      <c r="DH8" s="10"/>
      <c r="DI8" s="13"/>
      <c r="DJ8" s="14"/>
      <c r="DK8" s="14"/>
      <c r="DL8" s="10"/>
    </row>
    <row r="9" spans="1:116" x14ac:dyDescent="0.25">
      <c r="A9" s="12">
        <v>3</v>
      </c>
      <c r="B9" s="21" t="s">
        <v>41</v>
      </c>
      <c r="C9" s="24">
        <v>1</v>
      </c>
      <c r="D9" s="22">
        <v>3</v>
      </c>
      <c r="E9" s="13">
        <v>4</v>
      </c>
      <c r="F9" s="14">
        <v>136</v>
      </c>
      <c r="G9" s="14">
        <v>135</v>
      </c>
      <c r="H9" s="10">
        <f t="shared" si="34"/>
        <v>0.99264705882352944</v>
      </c>
      <c r="I9" s="13">
        <v>2</v>
      </c>
      <c r="J9" s="14">
        <v>68</v>
      </c>
      <c r="K9" s="14">
        <v>67</v>
      </c>
      <c r="L9" s="10">
        <f t="shared" si="0"/>
        <v>0.98529411764705888</v>
      </c>
      <c r="M9" s="13">
        <v>2</v>
      </c>
      <c r="N9" s="14">
        <v>68</v>
      </c>
      <c r="O9" s="14">
        <v>66</v>
      </c>
      <c r="P9" s="10">
        <f t="shared" si="1"/>
        <v>0.97058823529411764</v>
      </c>
      <c r="Q9" s="13">
        <v>1</v>
      </c>
      <c r="R9" s="14">
        <v>34</v>
      </c>
      <c r="S9" s="14">
        <v>34</v>
      </c>
      <c r="T9" s="10">
        <f t="shared" si="2"/>
        <v>1</v>
      </c>
      <c r="U9" s="13">
        <v>3</v>
      </c>
      <c r="V9" s="14">
        <v>102</v>
      </c>
      <c r="W9" s="14">
        <v>60</v>
      </c>
      <c r="X9" s="10">
        <f t="shared" si="3"/>
        <v>0.58823529411764708</v>
      </c>
      <c r="Y9" s="13">
        <v>1</v>
      </c>
      <c r="Z9" s="14">
        <v>34</v>
      </c>
      <c r="AA9" s="14">
        <v>33</v>
      </c>
      <c r="AB9" s="10">
        <f t="shared" si="4"/>
        <v>0.97058823529411764</v>
      </c>
      <c r="AC9" s="13">
        <v>3</v>
      </c>
      <c r="AD9" s="14">
        <v>102</v>
      </c>
      <c r="AE9" s="14">
        <v>100</v>
      </c>
      <c r="AF9" s="10">
        <f t="shared" si="5"/>
        <v>0.98039215686274506</v>
      </c>
      <c r="AG9" s="13">
        <v>2</v>
      </c>
      <c r="AH9" s="14">
        <v>68</v>
      </c>
      <c r="AI9" s="14">
        <v>68</v>
      </c>
      <c r="AJ9" s="10">
        <f t="shared" si="6"/>
        <v>1</v>
      </c>
      <c r="AK9" s="13">
        <v>1</v>
      </c>
      <c r="AL9" s="14">
        <v>34</v>
      </c>
      <c r="AM9" s="14">
        <v>32</v>
      </c>
      <c r="AN9" s="10">
        <f t="shared" si="7"/>
        <v>0.94117647058823528</v>
      </c>
      <c r="AO9" s="13">
        <v>2</v>
      </c>
      <c r="AP9" s="14">
        <v>68</v>
      </c>
      <c r="AQ9" s="14">
        <v>68</v>
      </c>
      <c r="AR9" s="10">
        <f t="shared" si="8"/>
        <v>1</v>
      </c>
      <c r="AS9" s="13"/>
      <c r="AT9" s="14"/>
      <c r="AU9" s="14"/>
      <c r="AV9" s="10" t="e">
        <f t="shared" si="9"/>
        <v>#DIV/0!</v>
      </c>
      <c r="AW9" s="13">
        <v>2</v>
      </c>
      <c r="AX9" s="14">
        <v>68</v>
      </c>
      <c r="AY9" s="14">
        <v>67</v>
      </c>
      <c r="AZ9" s="10">
        <f t="shared" si="10"/>
        <v>0.98529411764705888</v>
      </c>
      <c r="BA9" s="13">
        <v>2</v>
      </c>
      <c r="BB9" s="14">
        <v>68</v>
      </c>
      <c r="BC9" s="14">
        <v>68</v>
      </c>
      <c r="BD9" s="10">
        <f t="shared" si="11"/>
        <v>1</v>
      </c>
      <c r="BE9" s="13"/>
      <c r="BF9" s="14"/>
      <c r="BG9" s="14"/>
      <c r="BH9" s="10" t="e">
        <f t="shared" si="13"/>
        <v>#DIV/0!</v>
      </c>
      <c r="BI9" s="31">
        <v>1</v>
      </c>
      <c r="BJ9" s="32">
        <v>34</v>
      </c>
      <c r="BK9" s="32">
        <v>34</v>
      </c>
      <c r="BL9" s="10">
        <f t="shared" si="15"/>
        <v>1</v>
      </c>
      <c r="BM9" s="13">
        <v>1</v>
      </c>
      <c r="BN9" s="14">
        <v>34</v>
      </c>
      <c r="BO9" s="14">
        <v>34</v>
      </c>
      <c r="BP9" s="10">
        <f t="shared" si="17"/>
        <v>1</v>
      </c>
      <c r="BQ9" s="13">
        <v>1</v>
      </c>
      <c r="BR9" s="14">
        <v>34</v>
      </c>
      <c r="BS9" s="14">
        <v>34</v>
      </c>
      <c r="BT9" s="10">
        <f t="shared" si="19"/>
        <v>1</v>
      </c>
      <c r="BU9" s="13">
        <v>2</v>
      </c>
      <c r="BV9" s="14">
        <v>68</v>
      </c>
      <c r="BW9" s="14">
        <v>67</v>
      </c>
      <c r="BX9" s="10">
        <f t="shared" si="21"/>
        <v>0.98529411764705888</v>
      </c>
      <c r="BY9" s="13"/>
      <c r="BZ9" s="14"/>
      <c r="CA9" s="14"/>
      <c r="CB9" s="10" t="e">
        <f t="shared" si="23"/>
        <v>#DIV/0!</v>
      </c>
      <c r="CC9" s="13">
        <v>3</v>
      </c>
      <c r="CD9" s="14">
        <v>102</v>
      </c>
      <c r="CE9" s="14">
        <v>102</v>
      </c>
      <c r="CF9" s="10">
        <f t="shared" si="25"/>
        <v>1</v>
      </c>
      <c r="CG9" s="13">
        <v>1</v>
      </c>
      <c r="CH9" s="14">
        <v>34</v>
      </c>
      <c r="CI9" s="14">
        <v>34</v>
      </c>
      <c r="CJ9" s="10" t="e">
        <f>#REF!/#REF!</f>
        <v>#REF!</v>
      </c>
      <c r="CK9" s="13">
        <v>1</v>
      </c>
      <c r="CL9" s="14">
        <v>34</v>
      </c>
      <c r="CM9" s="14">
        <v>35</v>
      </c>
      <c r="CN9" s="35">
        <f t="shared" si="28"/>
        <v>1.0294117647058822</v>
      </c>
      <c r="CO9" s="24"/>
      <c r="CP9" s="24"/>
      <c r="CQ9" s="24"/>
      <c r="CR9" s="36">
        <f>CI9/CH9</f>
        <v>1</v>
      </c>
      <c r="CS9" s="13"/>
      <c r="CT9" s="14"/>
      <c r="CU9" s="14"/>
      <c r="CV9" s="10" t="e">
        <f t="shared" si="31"/>
        <v>#DIV/0!</v>
      </c>
      <c r="CW9" s="13"/>
      <c r="CX9" s="14"/>
      <c r="CY9" s="14"/>
      <c r="CZ9" s="10" t="e">
        <f t="shared" si="33"/>
        <v>#DIV/0!</v>
      </c>
      <c r="DA9" s="13"/>
      <c r="DB9" s="14"/>
      <c r="DC9" s="14"/>
      <c r="DD9" s="10"/>
      <c r="DE9" s="13"/>
      <c r="DF9" s="14"/>
      <c r="DG9" s="14"/>
      <c r="DH9" s="10"/>
      <c r="DI9" s="13"/>
      <c r="DJ9" s="14"/>
      <c r="DK9" s="14"/>
      <c r="DL9" s="10"/>
    </row>
    <row r="10" spans="1:116" x14ac:dyDescent="0.25">
      <c r="A10" s="12">
        <v>4</v>
      </c>
      <c r="B10" s="21" t="s">
        <v>42</v>
      </c>
      <c r="C10" s="24">
        <v>1</v>
      </c>
      <c r="D10" s="22">
        <v>9</v>
      </c>
      <c r="E10" s="13">
        <v>3</v>
      </c>
      <c r="F10" s="14">
        <v>102</v>
      </c>
      <c r="G10" s="14">
        <v>102</v>
      </c>
      <c r="H10" s="10">
        <f t="shared" si="34"/>
        <v>1</v>
      </c>
      <c r="I10" s="13">
        <v>2</v>
      </c>
      <c r="J10" s="14">
        <v>68</v>
      </c>
      <c r="K10" s="14">
        <v>68</v>
      </c>
      <c r="L10" s="10">
        <f t="shared" si="0"/>
        <v>1</v>
      </c>
      <c r="M10" s="13">
        <v>2</v>
      </c>
      <c r="N10" s="14">
        <v>68</v>
      </c>
      <c r="O10" s="14">
        <v>68</v>
      </c>
      <c r="P10" s="10">
        <f t="shared" si="1"/>
        <v>1</v>
      </c>
      <c r="Q10" s="13">
        <v>1</v>
      </c>
      <c r="R10" s="14">
        <v>34</v>
      </c>
      <c r="S10" s="14">
        <v>33</v>
      </c>
      <c r="T10" s="10">
        <f t="shared" si="2"/>
        <v>0.97058823529411764</v>
      </c>
      <c r="U10" s="13">
        <v>3</v>
      </c>
      <c r="V10" s="14">
        <v>102</v>
      </c>
      <c r="W10" s="14">
        <v>60</v>
      </c>
      <c r="X10" s="10">
        <f t="shared" si="3"/>
        <v>0.58823529411764708</v>
      </c>
      <c r="Y10" s="13">
        <v>1</v>
      </c>
      <c r="Z10" s="14">
        <v>34</v>
      </c>
      <c r="AA10" s="14">
        <v>34</v>
      </c>
      <c r="AB10" s="10">
        <f t="shared" si="4"/>
        <v>1</v>
      </c>
      <c r="AC10" s="13">
        <v>3</v>
      </c>
      <c r="AD10" s="14">
        <v>102</v>
      </c>
      <c r="AE10" s="14">
        <v>100</v>
      </c>
      <c r="AF10" s="10">
        <f t="shared" si="5"/>
        <v>0.98039215686274506</v>
      </c>
      <c r="AG10" s="13">
        <v>2</v>
      </c>
      <c r="AH10" s="14">
        <v>68</v>
      </c>
      <c r="AI10" s="14">
        <v>68</v>
      </c>
      <c r="AJ10" s="10">
        <f t="shared" si="6"/>
        <v>1</v>
      </c>
      <c r="AK10" s="13">
        <v>1</v>
      </c>
      <c r="AL10" s="14">
        <v>34</v>
      </c>
      <c r="AM10" s="14">
        <v>33</v>
      </c>
      <c r="AN10" s="10">
        <f t="shared" si="7"/>
        <v>0.97058823529411764</v>
      </c>
      <c r="AO10" s="13">
        <v>2</v>
      </c>
      <c r="AP10" s="14">
        <v>68</v>
      </c>
      <c r="AQ10" s="14">
        <v>66</v>
      </c>
      <c r="AR10" s="10">
        <f t="shared" si="8"/>
        <v>0.97058823529411764</v>
      </c>
      <c r="AS10" s="13"/>
      <c r="AT10" s="14"/>
      <c r="AU10" s="14"/>
      <c r="AV10" s="10" t="e">
        <f t="shared" si="9"/>
        <v>#DIV/0!</v>
      </c>
      <c r="AW10" s="13">
        <v>2</v>
      </c>
      <c r="AX10" s="14">
        <v>68</v>
      </c>
      <c r="AY10" s="14">
        <v>68</v>
      </c>
      <c r="AZ10" s="10">
        <f t="shared" si="10"/>
        <v>1</v>
      </c>
      <c r="BA10" s="13">
        <v>2</v>
      </c>
      <c r="BB10" s="14">
        <v>68</v>
      </c>
      <c r="BC10" s="14">
        <v>68</v>
      </c>
      <c r="BD10" s="10">
        <f t="shared" si="11"/>
        <v>1</v>
      </c>
      <c r="BE10" s="13">
        <v>2</v>
      </c>
      <c r="BF10" s="14">
        <v>68</v>
      </c>
      <c r="BG10" s="14">
        <v>68</v>
      </c>
      <c r="BH10" s="10">
        <f t="shared" si="13"/>
        <v>1</v>
      </c>
      <c r="BI10" s="13">
        <v>2</v>
      </c>
      <c r="BJ10" s="14">
        <v>68</v>
      </c>
      <c r="BK10" s="14">
        <v>68</v>
      </c>
      <c r="BL10" s="10">
        <f t="shared" si="15"/>
        <v>1</v>
      </c>
      <c r="BM10" s="13">
        <v>1</v>
      </c>
      <c r="BN10" s="14">
        <v>34</v>
      </c>
      <c r="BO10" s="14">
        <v>34</v>
      </c>
      <c r="BP10" s="10">
        <f t="shared" si="17"/>
        <v>1</v>
      </c>
      <c r="BQ10" s="13"/>
      <c r="BR10" s="14"/>
      <c r="BS10" s="14"/>
      <c r="BT10" s="10" t="e">
        <f t="shared" si="19"/>
        <v>#DIV/0!</v>
      </c>
      <c r="BU10" s="13">
        <v>2</v>
      </c>
      <c r="BV10" s="14">
        <v>68</v>
      </c>
      <c r="BW10" s="14">
        <v>69</v>
      </c>
      <c r="BX10" s="10">
        <f t="shared" si="21"/>
        <v>1.0147058823529411</v>
      </c>
      <c r="BY10" s="13">
        <v>1</v>
      </c>
      <c r="BZ10" s="14">
        <v>34</v>
      </c>
      <c r="CA10" s="14">
        <v>32</v>
      </c>
      <c r="CB10" s="10">
        <f t="shared" si="23"/>
        <v>0.94117647058823528</v>
      </c>
      <c r="CC10" s="13">
        <v>3</v>
      </c>
      <c r="CD10" s="14">
        <v>102</v>
      </c>
      <c r="CE10" s="14">
        <v>100</v>
      </c>
      <c r="CF10" s="10">
        <f t="shared" si="25"/>
        <v>0.98039215686274506</v>
      </c>
      <c r="CG10" s="13"/>
      <c r="CH10" s="14"/>
      <c r="CI10" s="14"/>
      <c r="CJ10" s="10" t="e">
        <f t="shared" si="26"/>
        <v>#DIV/0!</v>
      </c>
      <c r="CK10" s="13"/>
      <c r="CL10" s="14"/>
      <c r="CM10" s="14"/>
      <c r="CN10" s="10" t="e">
        <f t="shared" si="28"/>
        <v>#DIV/0!</v>
      </c>
      <c r="CO10" s="39"/>
      <c r="CP10" s="40"/>
      <c r="CQ10" s="40"/>
      <c r="CR10" s="10" t="e">
        <f t="shared" si="29"/>
        <v>#DIV/0!</v>
      </c>
      <c r="CS10" s="33">
        <v>1</v>
      </c>
      <c r="CT10" s="34">
        <v>34</v>
      </c>
      <c r="CU10" s="14">
        <v>32</v>
      </c>
      <c r="CV10" s="10">
        <f t="shared" si="31"/>
        <v>0.94117647058823528</v>
      </c>
      <c r="CW10" s="13"/>
      <c r="CX10" s="14"/>
      <c r="CY10" s="14"/>
      <c r="CZ10" s="10" t="e">
        <f t="shared" si="33"/>
        <v>#DIV/0!</v>
      </c>
      <c r="DA10" s="13"/>
      <c r="DB10" s="14"/>
      <c r="DC10" s="14"/>
      <c r="DD10" s="10"/>
      <c r="DE10" s="13"/>
      <c r="DF10" s="14"/>
      <c r="DG10" s="14"/>
      <c r="DH10" s="10"/>
      <c r="DI10" s="13"/>
      <c r="DJ10" s="14"/>
      <c r="DK10" s="14"/>
      <c r="DL10" s="10"/>
    </row>
    <row r="11" spans="1:116" x14ac:dyDescent="0.25">
      <c r="A11" s="12">
        <v>5</v>
      </c>
      <c r="B11" s="21" t="s">
        <v>43</v>
      </c>
      <c r="C11" s="24">
        <v>1</v>
      </c>
      <c r="D11" s="22">
        <v>8</v>
      </c>
      <c r="E11" s="13">
        <v>3</v>
      </c>
      <c r="F11" s="14">
        <v>102</v>
      </c>
      <c r="G11" s="14">
        <v>101</v>
      </c>
      <c r="H11" s="10">
        <f t="shared" si="34"/>
        <v>0.99019607843137258</v>
      </c>
      <c r="I11" s="13">
        <v>3</v>
      </c>
      <c r="J11" s="14">
        <v>102</v>
      </c>
      <c r="K11" s="14">
        <v>101</v>
      </c>
      <c r="L11" s="10">
        <f t="shared" si="0"/>
        <v>0.99019607843137258</v>
      </c>
      <c r="M11" s="13">
        <v>2</v>
      </c>
      <c r="N11" s="14">
        <v>68</v>
      </c>
      <c r="O11" s="14">
        <v>66</v>
      </c>
      <c r="P11" s="10">
        <f t="shared" si="1"/>
        <v>0.97058823529411764</v>
      </c>
      <c r="Q11" s="13">
        <v>1</v>
      </c>
      <c r="R11" s="14">
        <v>34</v>
      </c>
      <c r="S11" s="14">
        <v>34</v>
      </c>
      <c r="T11" s="10">
        <f t="shared" si="2"/>
        <v>1</v>
      </c>
      <c r="U11" s="13">
        <v>3</v>
      </c>
      <c r="V11" s="14">
        <v>102</v>
      </c>
      <c r="W11" s="14">
        <v>62</v>
      </c>
      <c r="X11" s="10">
        <f t="shared" si="3"/>
        <v>0.60784313725490191</v>
      </c>
      <c r="Y11" s="13">
        <v>1</v>
      </c>
      <c r="Z11" s="14">
        <v>34</v>
      </c>
      <c r="AA11" s="25">
        <v>34</v>
      </c>
      <c r="AB11" s="10">
        <f t="shared" si="4"/>
        <v>1</v>
      </c>
      <c r="AC11" s="13">
        <v>3</v>
      </c>
      <c r="AD11" s="14">
        <v>102</v>
      </c>
      <c r="AE11" s="14">
        <v>100</v>
      </c>
      <c r="AF11" s="10">
        <f t="shared" si="5"/>
        <v>0.98039215686274506</v>
      </c>
      <c r="AG11" s="13">
        <v>2</v>
      </c>
      <c r="AH11" s="14">
        <v>68</v>
      </c>
      <c r="AI11" s="14">
        <v>68</v>
      </c>
      <c r="AJ11" s="10">
        <f t="shared" si="6"/>
        <v>1</v>
      </c>
      <c r="AK11" s="13">
        <v>1</v>
      </c>
      <c r="AL11" s="14">
        <v>34</v>
      </c>
      <c r="AM11" s="14">
        <v>33</v>
      </c>
      <c r="AN11" s="10">
        <f t="shared" si="7"/>
        <v>0.97058823529411764</v>
      </c>
      <c r="AO11" s="13">
        <v>2</v>
      </c>
      <c r="AP11" s="14">
        <v>68</v>
      </c>
      <c r="AQ11" s="14">
        <v>67</v>
      </c>
      <c r="AR11" s="10">
        <f t="shared" si="8"/>
        <v>0.98529411764705888</v>
      </c>
      <c r="AS11" s="13"/>
      <c r="AT11" s="14"/>
      <c r="AU11" s="14"/>
      <c r="AV11" s="10" t="e">
        <f t="shared" si="9"/>
        <v>#DIV/0!</v>
      </c>
      <c r="AW11" s="13">
        <v>2</v>
      </c>
      <c r="AX11" s="14">
        <v>68</v>
      </c>
      <c r="AY11" s="14">
        <v>67</v>
      </c>
      <c r="AZ11" s="10">
        <f t="shared" si="10"/>
        <v>0.98529411764705888</v>
      </c>
      <c r="BA11" s="13">
        <v>3</v>
      </c>
      <c r="BB11" s="14">
        <v>102</v>
      </c>
      <c r="BC11" s="14">
        <v>101</v>
      </c>
      <c r="BD11" s="10">
        <f t="shared" si="11"/>
        <v>0.99019607843137258</v>
      </c>
      <c r="BE11" s="13">
        <v>2</v>
      </c>
      <c r="BF11" s="14">
        <v>68</v>
      </c>
      <c r="BG11" s="14">
        <v>68</v>
      </c>
      <c r="BH11" s="10">
        <f t="shared" si="13"/>
        <v>1</v>
      </c>
      <c r="BI11" s="13">
        <v>2</v>
      </c>
      <c r="BJ11" s="14">
        <v>68</v>
      </c>
      <c r="BK11" s="14">
        <v>68</v>
      </c>
      <c r="BL11" s="10">
        <f t="shared" si="15"/>
        <v>1</v>
      </c>
      <c r="BM11" s="13"/>
      <c r="BN11" s="14"/>
      <c r="BO11" s="14"/>
      <c r="BP11" s="10" t="e">
        <f t="shared" si="17"/>
        <v>#DIV/0!</v>
      </c>
      <c r="BQ11" s="13"/>
      <c r="BR11" s="14"/>
      <c r="BS11" s="14"/>
      <c r="BT11" s="10" t="e">
        <f t="shared" si="19"/>
        <v>#DIV/0!</v>
      </c>
      <c r="BU11" s="13">
        <v>1</v>
      </c>
      <c r="BV11" s="14">
        <v>34</v>
      </c>
      <c r="BW11" s="14">
        <v>34</v>
      </c>
      <c r="BX11" s="10">
        <f t="shared" si="21"/>
        <v>1</v>
      </c>
      <c r="BY11" s="13">
        <v>1</v>
      </c>
      <c r="BZ11" s="14">
        <v>34</v>
      </c>
      <c r="CA11" s="14">
        <v>34</v>
      </c>
      <c r="CB11" s="10">
        <f t="shared" si="23"/>
        <v>1</v>
      </c>
      <c r="CC11" s="13">
        <v>3</v>
      </c>
      <c r="CD11" s="14">
        <v>102</v>
      </c>
      <c r="CE11" s="14">
        <v>101</v>
      </c>
      <c r="CF11" s="10">
        <f t="shared" si="25"/>
        <v>0.99019607843137258</v>
      </c>
      <c r="CG11" s="13"/>
      <c r="CH11" s="14"/>
      <c r="CI11" s="14"/>
      <c r="CJ11" s="10" t="e">
        <f t="shared" si="26"/>
        <v>#DIV/0!</v>
      </c>
      <c r="CK11" s="13"/>
      <c r="CL11" s="14"/>
      <c r="CM11" s="14"/>
      <c r="CN11" s="10" t="e">
        <f t="shared" si="28"/>
        <v>#DIV/0!</v>
      </c>
      <c r="CO11" s="13"/>
      <c r="CP11" s="14"/>
      <c r="CQ11" s="14"/>
      <c r="CR11" s="10" t="e">
        <f t="shared" si="29"/>
        <v>#DIV/0!</v>
      </c>
      <c r="CS11" s="13"/>
      <c r="CT11" s="14"/>
      <c r="CU11" s="14"/>
      <c r="CV11" s="10" t="e">
        <f t="shared" si="31"/>
        <v>#DIV/0!</v>
      </c>
      <c r="CW11" s="13">
        <v>1</v>
      </c>
      <c r="CX11" s="14">
        <v>34</v>
      </c>
      <c r="CY11" s="14">
        <v>32</v>
      </c>
      <c r="CZ11" s="10">
        <f t="shared" si="33"/>
        <v>0.94117647058823528</v>
      </c>
      <c r="DA11" s="13"/>
      <c r="DB11" s="14"/>
      <c r="DC11" s="14"/>
      <c r="DD11" s="10"/>
      <c r="DE11" s="13"/>
      <c r="DF11" s="14"/>
      <c r="DG11" s="14"/>
      <c r="DH11" s="10"/>
      <c r="DI11" s="13"/>
      <c r="DJ11" s="14"/>
      <c r="DK11" s="14"/>
      <c r="DL11" s="10"/>
    </row>
    <row r="13" spans="1:116" x14ac:dyDescent="0.25">
      <c r="U13" s="64" t="s">
        <v>66</v>
      </c>
      <c r="V13" s="64"/>
      <c r="W13" s="64"/>
      <c r="X13" s="64"/>
    </row>
    <row r="14" spans="1:116" x14ac:dyDescent="0.25">
      <c r="B14" s="63" t="s">
        <v>64</v>
      </c>
      <c r="C14" s="63"/>
      <c r="D14" s="63"/>
      <c r="E14" s="63"/>
      <c r="U14" s="64"/>
      <c r="V14" s="64"/>
      <c r="W14" s="64"/>
      <c r="X14" s="64"/>
    </row>
    <row r="15" spans="1:116" x14ac:dyDescent="0.25">
      <c r="B15" s="63"/>
      <c r="C15" s="63"/>
      <c r="D15" s="63"/>
      <c r="E15" s="63"/>
      <c r="U15" s="64"/>
      <c r="V15" s="64"/>
      <c r="W15" s="64"/>
      <c r="X15" s="64"/>
    </row>
    <row r="16" spans="1:116" x14ac:dyDescent="0.25">
      <c r="B16" s="63"/>
      <c r="C16" s="63"/>
      <c r="D16" s="63"/>
      <c r="E16" s="63"/>
      <c r="U16" s="64"/>
      <c r="V16" s="64"/>
      <c r="W16" s="64"/>
      <c r="X16" s="64"/>
    </row>
    <row r="17" spans="2:24" x14ac:dyDescent="0.25">
      <c r="B17" s="63"/>
      <c r="C17" s="63"/>
      <c r="D17" s="63"/>
      <c r="E17" s="63"/>
      <c r="U17" s="64"/>
      <c r="V17" s="64"/>
      <c r="W17" s="64"/>
      <c r="X17" s="64"/>
    </row>
    <row r="18" spans="2:24" x14ac:dyDescent="0.25">
      <c r="B18" s="63"/>
      <c r="C18" s="63"/>
      <c r="D18" s="63"/>
      <c r="E18" s="63"/>
      <c r="U18" s="64"/>
      <c r="V18" s="64"/>
      <c r="W18" s="64"/>
      <c r="X18" s="64"/>
    </row>
    <row r="19" spans="2:24" x14ac:dyDescent="0.25">
      <c r="B19" s="63"/>
      <c r="C19" s="63"/>
      <c r="D19" s="63"/>
      <c r="E19" s="63"/>
      <c r="U19" s="64"/>
      <c r="V19" s="64"/>
      <c r="W19" s="64"/>
      <c r="X19" s="64"/>
    </row>
    <row r="20" spans="2:24" x14ac:dyDescent="0.25">
      <c r="B20" s="63"/>
      <c r="C20" s="63"/>
      <c r="D20" s="63"/>
      <c r="E20" s="63"/>
      <c r="U20" s="64"/>
      <c r="V20" s="64"/>
      <c r="W20" s="64"/>
      <c r="X20" s="64"/>
    </row>
    <row r="21" spans="2:24" x14ac:dyDescent="0.25">
      <c r="B21" s="63"/>
      <c r="C21" s="63"/>
      <c r="D21" s="63"/>
      <c r="E21" s="63"/>
      <c r="U21" s="64"/>
      <c r="V21" s="64"/>
      <c r="W21" s="64"/>
      <c r="X21" s="64"/>
    </row>
    <row r="22" spans="2:24" x14ac:dyDescent="0.25">
      <c r="B22" s="63"/>
      <c r="C22" s="63"/>
      <c r="D22" s="63"/>
      <c r="E22" s="63"/>
      <c r="U22" s="64"/>
      <c r="V22" s="64"/>
      <c r="W22" s="64"/>
      <c r="X22" s="64"/>
    </row>
    <row r="23" spans="2:24" x14ac:dyDescent="0.25">
      <c r="B23" s="63"/>
      <c r="C23" s="63"/>
      <c r="D23" s="63"/>
      <c r="E23" s="63"/>
      <c r="U23" s="64"/>
      <c r="V23" s="64"/>
      <c r="W23" s="64"/>
      <c r="X23" s="64"/>
    </row>
    <row r="24" spans="2:24" x14ac:dyDescent="0.25">
      <c r="B24" s="63"/>
      <c r="C24" s="63"/>
      <c r="D24" s="63"/>
      <c r="E24" s="63"/>
      <c r="U24" s="64"/>
      <c r="V24" s="64"/>
      <c r="W24" s="64"/>
      <c r="X24" s="64"/>
    </row>
    <row r="25" spans="2:24" x14ac:dyDescent="0.25">
      <c r="B25" s="63"/>
      <c r="C25" s="63"/>
      <c r="D25" s="63"/>
      <c r="E25" s="63"/>
      <c r="U25" s="64"/>
      <c r="V25" s="64"/>
      <c r="W25" s="64"/>
      <c r="X25" s="64"/>
    </row>
    <row r="26" spans="2:24" x14ac:dyDescent="0.25">
      <c r="U26" s="64"/>
      <c r="V26" s="64"/>
      <c r="W26" s="64"/>
      <c r="X26" s="64"/>
    </row>
    <row r="27" spans="2:24" x14ac:dyDescent="0.25">
      <c r="U27" s="64"/>
      <c r="V27" s="64"/>
      <c r="W27" s="64"/>
      <c r="X27" s="64"/>
    </row>
    <row r="28" spans="2:24" x14ac:dyDescent="0.25">
      <c r="U28" s="64"/>
      <c r="V28" s="64"/>
      <c r="W28" s="64"/>
      <c r="X28" s="64"/>
    </row>
    <row r="29" spans="2:24" x14ac:dyDescent="0.25">
      <c r="U29" s="64"/>
      <c r="V29" s="64"/>
      <c r="W29" s="64"/>
      <c r="X29" s="64"/>
    </row>
    <row r="30" spans="2:24" x14ac:dyDescent="0.25">
      <c r="U30" s="64"/>
      <c r="V30" s="64"/>
      <c r="W30" s="64"/>
      <c r="X30" s="64"/>
    </row>
    <row r="31" spans="2:24" x14ac:dyDescent="0.25">
      <c r="U31" s="64"/>
      <c r="V31" s="64"/>
      <c r="W31" s="64"/>
      <c r="X31" s="64"/>
    </row>
    <row r="32" spans="2:24" x14ac:dyDescent="0.25">
      <c r="U32" s="64"/>
      <c r="V32" s="64"/>
      <c r="W32" s="64"/>
      <c r="X32" s="64"/>
    </row>
  </sheetData>
  <mergeCells count="91">
    <mergeCell ref="U13:X32"/>
    <mergeCell ref="B14:E25"/>
    <mergeCell ref="B1:P1"/>
    <mergeCell ref="A3:A5"/>
    <mergeCell ref="B3:B5"/>
    <mergeCell ref="C3:C5"/>
    <mergeCell ref="D3:D5"/>
    <mergeCell ref="E3:H3"/>
    <mergeCell ref="I3:L3"/>
    <mergeCell ref="M3:P3"/>
    <mergeCell ref="E4:G4"/>
    <mergeCell ref="H4:H5"/>
    <mergeCell ref="I4:K4"/>
    <mergeCell ref="L4:L5"/>
    <mergeCell ref="M4:O4"/>
    <mergeCell ref="P4:P5"/>
    <mergeCell ref="CC3:CF3"/>
    <mergeCell ref="CG3:CJ3"/>
    <mergeCell ref="AO3:AR3"/>
    <mergeCell ref="AS3:AV3"/>
    <mergeCell ref="AW3:AZ3"/>
    <mergeCell ref="BA3:BD3"/>
    <mergeCell ref="BE3:BH3"/>
    <mergeCell ref="BI3:BL3"/>
    <mergeCell ref="T4:T5"/>
    <mergeCell ref="BM3:BP3"/>
    <mergeCell ref="BQ3:BT3"/>
    <mergeCell ref="BU3:BX3"/>
    <mergeCell ref="BY3:CB3"/>
    <mergeCell ref="Q3:T3"/>
    <mergeCell ref="U3:X3"/>
    <mergeCell ref="Y3:AB3"/>
    <mergeCell ref="AC3:AF3"/>
    <mergeCell ref="AG3:AJ3"/>
    <mergeCell ref="AK3:AN3"/>
    <mergeCell ref="Q4:S4"/>
    <mergeCell ref="AR4:AR5"/>
    <mergeCell ref="U4:W4"/>
    <mergeCell ref="X4:X5"/>
    <mergeCell ref="Y4:AA4"/>
    <mergeCell ref="AB4:AB5"/>
    <mergeCell ref="AC4:AE4"/>
    <mergeCell ref="AF4:AF5"/>
    <mergeCell ref="AG4:AI4"/>
    <mergeCell ref="AJ4:AJ5"/>
    <mergeCell ref="AK4:AM4"/>
    <mergeCell ref="AN4:AN5"/>
    <mergeCell ref="AO4:AQ4"/>
    <mergeCell ref="BP4:BP5"/>
    <mergeCell ref="AS4:AU4"/>
    <mergeCell ref="AV4:AV5"/>
    <mergeCell ref="AW4:AY4"/>
    <mergeCell ref="AZ4:AZ5"/>
    <mergeCell ref="BA4:BC4"/>
    <mergeCell ref="BD4:BD5"/>
    <mergeCell ref="BE4:BG4"/>
    <mergeCell ref="BH4:BH5"/>
    <mergeCell ref="BI4:BK4"/>
    <mergeCell ref="BL4:BL5"/>
    <mergeCell ref="BM4:BO4"/>
    <mergeCell ref="CC4:CE4"/>
    <mergeCell ref="CF4:CF5"/>
    <mergeCell ref="CG4:CI4"/>
    <mergeCell ref="CJ4:CJ5"/>
    <mergeCell ref="BQ4:BS4"/>
    <mergeCell ref="BT4:BT5"/>
    <mergeCell ref="BU4:BW4"/>
    <mergeCell ref="BX4:BX5"/>
    <mergeCell ref="BY4:CA4"/>
    <mergeCell ref="CB4:CB5"/>
    <mergeCell ref="CK3:CN3"/>
    <mergeCell ref="CK4:CM4"/>
    <mergeCell ref="CN4:CN5"/>
    <mergeCell ref="CO3:CR3"/>
    <mergeCell ref="CO4:CQ4"/>
    <mergeCell ref="CR4:CR5"/>
    <mergeCell ref="CS3:CV3"/>
    <mergeCell ref="CS4:CU4"/>
    <mergeCell ref="CV4:CV5"/>
    <mergeCell ref="CW3:CZ3"/>
    <mergeCell ref="CW4:CY4"/>
    <mergeCell ref="CZ4:CZ5"/>
    <mergeCell ref="DI3:DL3"/>
    <mergeCell ref="DI4:DK4"/>
    <mergeCell ref="DL4:DL5"/>
    <mergeCell ref="DA3:DD3"/>
    <mergeCell ref="DA4:DC4"/>
    <mergeCell ref="DD4:DD5"/>
    <mergeCell ref="DE3:DH3"/>
    <mergeCell ref="DE4:DG4"/>
    <mergeCell ref="DH4:DH5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Оленекская СОШ</vt:lpstr>
      <vt:lpstr>Харыялахская СОШ</vt:lpstr>
      <vt:lpstr>Жилиндинская СОШ</vt:lpstr>
      <vt:lpstr>Эйикская СОШ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Е С</dc:creator>
  <cp:lastModifiedBy>М</cp:lastModifiedBy>
  <cp:lastPrinted>2020-10-28T07:13:48Z</cp:lastPrinted>
  <dcterms:created xsi:type="dcterms:W3CDTF">2020-04-08T03:32:16Z</dcterms:created>
  <dcterms:modified xsi:type="dcterms:W3CDTF">2022-06-15T06:50:05Z</dcterms:modified>
</cp:coreProperties>
</file>